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7.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0SR0004.konet.se\Users$\bo232\8 HPM\HPM docs 2021\"/>
    </mc:Choice>
  </mc:AlternateContent>
  <xr:revisionPtr revIDLastSave="0" documentId="13_ncr:1_{78C49BDC-9D7D-441B-93F7-15A9FE270342}" xr6:coauthVersionLast="43" xr6:coauthVersionMax="43" xr10:uidLastSave="{00000000-0000-0000-0000-000000000000}"/>
  <bookViews>
    <workbookView xWindow="-120" yWindow="-120" windowWidth="29040" windowHeight="15990" xr2:uid="{00000000-000D-0000-FFFF-FFFF00000000}"/>
  </bookViews>
  <sheets>
    <sheet name="Start" sheetId="10" r:id="rId1"/>
    <sheet name="Totalt" sheetId="5" r:id="rId2"/>
    <sheet name="Kalvar" sheetId="4" r:id="rId3"/>
    <sheet name="Klövar" sheetId="1" r:id="rId4"/>
    <sheet name="Juver" sheetId="2" r:id="rId5"/>
    <sheet name="Fruktsamhet" sheetId="3" r:id="rId6"/>
    <sheet name="Utfodring" sheetId="7" r:id="rId7"/>
    <sheet name="Hållbarhet" sheetId="8" r:id="rId8"/>
    <sheet name="Blad1" sheetId="6" state="hidden" r:id="rId9"/>
    <sheet name="Förklaring" sheetId="9" state="hidden" r:id="rId10"/>
  </sheets>
  <definedNames>
    <definedName name="_xlnm.Print_Area" localSheetId="5">Fruktsamhet!$A$1:$P$35</definedName>
    <definedName name="_xlnm.Print_Area" localSheetId="7">Hållbarhet!$A$1:$P$35</definedName>
    <definedName name="_xlnm.Print_Area" localSheetId="4">Juver!$A$1:$P$34</definedName>
    <definedName name="_xlnm.Print_Area" localSheetId="2">Kalvar!$A$1:$O$32</definedName>
    <definedName name="_xlnm.Print_Area" localSheetId="3">Klövar!$A$1:$O$33</definedName>
    <definedName name="_xlnm.Print_Area" localSheetId="0">Start!$A$1:$C$34</definedName>
    <definedName name="_xlnm.Print_Area" localSheetId="1">Totalt!$A$1:$M$34</definedName>
    <definedName name="_xlnm.Print_Area" localSheetId="6">Utfodring!$A$1:$P$36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6" i="8" l="1"/>
  <c r="N10" i="1" l="1"/>
  <c r="N16" i="8"/>
  <c r="N11" i="7"/>
  <c r="N11" i="2"/>
  <c r="N11" i="4"/>
  <c r="X16" i="8"/>
  <c r="W16" i="8"/>
  <c r="Y16" i="8" s="1"/>
  <c r="Q16" i="8" s="1"/>
  <c r="R17" i="8"/>
  <c r="Q17" i="8" s="1"/>
  <c r="R12" i="7"/>
  <c r="Q12" i="7" s="1"/>
  <c r="R11" i="7"/>
  <c r="Q11" i="7" s="1"/>
  <c r="R13" i="2"/>
  <c r="Q13" i="2" s="1"/>
  <c r="R11" i="2"/>
  <c r="Q11" i="2"/>
  <c r="R10" i="2"/>
  <c r="Q10" i="2" s="1"/>
  <c r="Q13" i="1"/>
  <c r="P13" i="1" s="1"/>
  <c r="Q12" i="1"/>
  <c r="P12" i="1"/>
  <c r="Q11" i="1"/>
  <c r="P11" i="1" s="1"/>
  <c r="Q10" i="1"/>
  <c r="Q13" i="4"/>
  <c r="P13" i="4" s="1"/>
  <c r="Q12" i="4"/>
  <c r="P12" i="4" s="1"/>
  <c r="Q11" i="4"/>
  <c r="P11" i="4" s="1"/>
  <c r="Q10" i="4"/>
  <c r="P10" i="4" s="1"/>
  <c r="R12" i="3"/>
  <c r="Q12" i="3" s="1"/>
  <c r="R11" i="3"/>
  <c r="Q11" i="3" s="1"/>
  <c r="C12" i="8"/>
  <c r="C31" i="6" s="1"/>
  <c r="C30" i="6"/>
  <c r="C29" i="6"/>
  <c r="C28" i="6"/>
  <c r="M3" i="4"/>
  <c r="C6" i="4"/>
  <c r="K12" i="4" s="1"/>
  <c r="C6" i="1"/>
  <c r="C26" i="1" s="1"/>
  <c r="C6" i="2"/>
  <c r="K11" i="2" s="1"/>
  <c r="K13" i="2" s="1"/>
  <c r="G6" i="2"/>
  <c r="C6" i="3"/>
  <c r="K11" i="3" s="1"/>
  <c r="C6" i="7"/>
  <c r="K11" i="7" s="1"/>
  <c r="C24" i="7"/>
  <c r="C25" i="7" s="1"/>
  <c r="C26" i="7" s="1"/>
  <c r="M5" i="8"/>
  <c r="M4" i="8"/>
  <c r="M3" i="8"/>
  <c r="M5" i="7"/>
  <c r="M4" i="7"/>
  <c r="M3" i="7"/>
  <c r="L5" i="3"/>
  <c r="L4" i="3"/>
  <c r="L3" i="3"/>
  <c r="M5" i="2"/>
  <c r="M4" i="2"/>
  <c r="M3" i="2"/>
  <c r="M5" i="1"/>
  <c r="M4" i="1"/>
  <c r="M3" i="1"/>
  <c r="M5" i="4"/>
  <c r="M4" i="4"/>
  <c r="C6" i="8"/>
  <c r="G17" i="8" s="1"/>
  <c r="G16" i="8"/>
  <c r="G6" i="8"/>
  <c r="C7" i="8"/>
  <c r="G6" i="7"/>
  <c r="C7" i="7"/>
  <c r="K5" i="3"/>
  <c r="G6" i="3"/>
  <c r="C7" i="3"/>
  <c r="K12" i="3"/>
  <c r="C7" i="2"/>
  <c r="G6" i="1"/>
  <c r="C7" i="1"/>
  <c r="G6" i="4"/>
  <c r="C7" i="4"/>
  <c r="K10" i="1"/>
  <c r="P10" i="1"/>
  <c r="K11" i="1"/>
  <c r="G12" i="3"/>
  <c r="G11" i="3"/>
  <c r="G15" i="3" s="1"/>
  <c r="C24" i="3"/>
  <c r="C25" i="3" s="1"/>
  <c r="C26" i="3" s="1"/>
  <c r="K13" i="1"/>
  <c r="G10" i="1"/>
  <c r="C17" i="3" l="1"/>
  <c r="C16" i="6"/>
  <c r="G11" i="5"/>
  <c r="C8" i="6" s="1"/>
  <c r="G11" i="4"/>
  <c r="G10" i="4"/>
  <c r="G16" i="4" s="1"/>
  <c r="C19" i="4" s="1"/>
  <c r="K17" i="8"/>
  <c r="C29" i="8"/>
  <c r="C30" i="8" s="1"/>
  <c r="C31" i="8" s="1"/>
  <c r="G13" i="1"/>
  <c r="G12" i="4"/>
  <c r="C28" i="4"/>
  <c r="I18" i="6" s="1"/>
  <c r="E5" i="6" s="1"/>
  <c r="G12" i="7"/>
  <c r="K11" i="4"/>
  <c r="K10" i="4"/>
  <c r="K12" i="7"/>
  <c r="K15" i="7" s="1"/>
  <c r="K13" i="4"/>
  <c r="I7" i="6"/>
  <c r="E9" i="6" s="1"/>
  <c r="G13" i="4"/>
  <c r="G11" i="7"/>
  <c r="K16" i="8"/>
  <c r="K20" i="8" s="1"/>
  <c r="C13" i="6" s="1"/>
  <c r="C18" i="3"/>
  <c r="K15" i="3"/>
  <c r="C22" i="3" s="1"/>
  <c r="K16" i="4"/>
  <c r="I17" i="6" s="1"/>
  <c r="C27" i="1"/>
  <c r="C28" i="1" s="1"/>
  <c r="I14" i="6"/>
  <c r="E6" i="6" s="1"/>
  <c r="G20" i="8"/>
  <c r="C26" i="2"/>
  <c r="G12" i="1"/>
  <c r="G11" i="2"/>
  <c r="G13" i="2" s="1"/>
  <c r="G11" i="1"/>
  <c r="K10" i="2"/>
  <c r="K16" i="2" s="1"/>
  <c r="J10" i="5" s="1"/>
  <c r="G10" i="2"/>
  <c r="K12" i="1"/>
  <c r="K16" i="1" s="1"/>
  <c r="C18" i="6"/>
  <c r="E8" i="6" s="1"/>
  <c r="J8" i="5"/>
  <c r="C14" i="6" l="1"/>
  <c r="E10" i="6" s="1"/>
  <c r="G15" i="7"/>
  <c r="C29" i="4"/>
  <c r="C30" i="4" s="1"/>
  <c r="G16" i="2"/>
  <c r="G10" i="5" s="1"/>
  <c r="C7" i="6" s="1"/>
  <c r="C21" i="5"/>
  <c r="C22" i="5" s="1"/>
  <c r="C23" i="5" s="1"/>
  <c r="J12" i="5"/>
  <c r="I6" i="6"/>
  <c r="J13" i="5"/>
  <c r="G16" i="1"/>
  <c r="C19" i="1" s="1"/>
  <c r="C27" i="8"/>
  <c r="C17" i="6"/>
  <c r="D8" i="6" s="1"/>
  <c r="J11" i="5"/>
  <c r="L11" i="5" s="1"/>
  <c r="C20" i="4"/>
  <c r="J9" i="5"/>
  <c r="I13" i="6"/>
  <c r="I12" i="6"/>
  <c r="G9" i="5"/>
  <c r="C6" i="6" s="1"/>
  <c r="C18" i="1"/>
  <c r="G13" i="5"/>
  <c r="C10" i="6" s="1"/>
  <c r="D10" i="6" s="1"/>
  <c r="C21" i="6"/>
  <c r="C23" i="8"/>
  <c r="C19" i="2"/>
  <c r="C26" i="4"/>
  <c r="C24" i="8"/>
  <c r="C12" i="6"/>
  <c r="I16" i="6"/>
  <c r="G8" i="5"/>
  <c r="L8" i="5" s="1"/>
  <c r="C22" i="6"/>
  <c r="E7" i="6" s="1"/>
  <c r="C27" i="2"/>
  <c r="C28" i="2" s="1"/>
  <c r="L13" i="5"/>
  <c r="D6" i="6" l="1"/>
  <c r="C18" i="7"/>
  <c r="C19" i="7"/>
  <c r="I5" i="6"/>
  <c r="G12" i="5"/>
  <c r="C9" i="6" s="1"/>
  <c r="D9" i="6" s="1"/>
  <c r="C24" i="2"/>
  <c r="C18" i="2"/>
  <c r="C22" i="7"/>
  <c r="C20" i="6"/>
  <c r="C24" i="1"/>
  <c r="D7" i="6"/>
  <c r="J15" i="5"/>
  <c r="C5" i="6"/>
  <c r="D5" i="6" s="1"/>
  <c r="G15" i="5"/>
  <c r="C19" i="5" s="1"/>
  <c r="L10" i="5"/>
  <c r="L9" i="5"/>
  <c r="L12" i="5" l="1"/>
  <c r="L15" i="5" s="1"/>
  <c r="C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G15" authorId="0" shapeId="0" xr:uid="{00000000-0006-0000-0100-000001000000}">
      <text>
        <r>
          <rPr>
            <sz val="8"/>
            <color indexed="81"/>
            <rFont val="Tahoma"/>
            <family val="2"/>
          </rPr>
          <t>Total kostnad för djurhälsostörningar
på gården jämfört med "noll" sjuklighet.</t>
        </r>
      </text>
    </comment>
    <comment ref="J15" authorId="0" shapeId="0" xr:uid="{00000000-0006-0000-0100-000002000000}">
      <text>
        <r>
          <rPr>
            <sz val="8"/>
            <color indexed="81"/>
            <rFont val="Tahoma"/>
            <family val="2"/>
          </rPr>
          <t>Total kostnad för djurhälsostörningar för medianbesättningen i kokontrollen jämfört med "noll" sjuklighet.</t>
        </r>
      </text>
    </comment>
    <comment ref="C18" authorId="0" shapeId="0" xr:uid="{00000000-0006-0000-0100-000003000000}">
      <text>
        <r>
          <rPr>
            <sz val="8"/>
            <color indexed="81"/>
            <rFont val="Tahoma"/>
            <family val="2"/>
          </rPr>
          <t>Total kostnad för djurhälsostörningar på gården jämfört med "noll" sjuklighet.</t>
        </r>
      </text>
    </comment>
    <comment ref="C21" authorId="0" shapeId="0" xr:uid="{00000000-0006-0000-0100-000004000000}">
      <text>
        <r>
          <rPr>
            <sz val="8"/>
            <color indexed="81"/>
            <rFont val="Tahoma"/>
            <family val="2"/>
          </rPr>
          <t>Totala kostnader för djurhälsostörningar idag jämfört med gårdens målsättning.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9" authorId="0" shapeId="0" xr:uid="{00000000-0006-0000-0200-000001000000}">
      <text>
        <r>
          <rPr>
            <b/>
            <sz val="8"/>
            <color indexed="81"/>
            <rFont val="Tahoma"/>
            <family val="2"/>
          </rPr>
          <t xml:space="preserve">Var noga med att sätta rimliga mål! </t>
        </r>
        <r>
          <rPr>
            <sz val="8"/>
            <color indexed="81"/>
            <rFont val="Tahoma"/>
            <family val="2"/>
          </rPr>
          <t xml:space="preserve">Om målet innebär en stor förbättring från dagens läge blir rutan röd som en varning. Det behöver inte vara fel, men överväg noga om målet är rimligt.
</t>
        </r>
        <r>
          <rPr>
            <b/>
            <sz val="8"/>
            <color indexed="81"/>
            <rFont val="Tahoma"/>
            <family val="2"/>
          </rPr>
          <t>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0" authorId="0" shapeId="0" xr:uid="{00000000-0006-0000-0200-000002000000}">
      <text>
        <r>
          <rPr>
            <sz val="8"/>
            <color indexed="81"/>
            <rFont val="Tahoma"/>
            <family val="2"/>
          </rPr>
          <t>Värde av nyfödd kvig- eller tjurkalv plus kostnad för kadaverhämtning och extra arbete. Värde vid födsel baseras dels på marknadspris för 2 månaders tjurkalv och dels för marknadsvärde för kalvningsfärdig kviga. Från dessa marknadspriser har rörlig produktionskostnad subtraherats.</t>
        </r>
      </text>
    </comment>
    <comment ref="E11" authorId="0" shapeId="0" xr:uid="{00000000-0006-0000-0200-000003000000}">
      <text>
        <r>
          <rPr>
            <sz val="8"/>
            <color indexed="81"/>
            <rFont val="Tahoma"/>
            <family val="2"/>
          </rPr>
          <t>Värde av kvig- och tjurkalvar vid 1 månads ålder plus kostnad för kadaverhämtning och extra arbete. Värde vid 1 månads ålder baseras dels på marknadspris för 2 månaders tjurkalv och dels för marknadsvärde för kalvningsfärdig kviga. Från dessa marknadspriser har rörlig produktionskostnad subtraherats.</t>
        </r>
      </text>
    </comment>
    <comment ref="E12" authorId="0" shapeId="0" xr:uid="{00000000-0006-0000-0200-000004000000}">
      <text>
        <r>
          <rPr>
            <sz val="8"/>
            <color indexed="81"/>
            <rFont val="Tahoma"/>
            <family val="2"/>
          </rPr>
          <t>Värde av kalv vid 3 månads ålder plus kostnad för kadaverhämtning och extra arbete. Värdet baseras på marknadsvärde för kalvningsfärdig kviga. Från marknadspriset har rörlig produktionskostnad subtraherats.</t>
        </r>
      </text>
    </comment>
    <comment ref="E13" authorId="0" shapeId="0" xr:uid="{00000000-0006-0000-0200-000005000000}">
      <text>
        <r>
          <rPr>
            <sz val="8"/>
            <color indexed="81"/>
            <rFont val="Tahoma"/>
            <family val="2"/>
          </rPr>
          <t>Värde av kviga vid 10,5 månaders ålder plus kostnad för kadaverhämtning och extra arbete. Värdet baseras på marknadspris för kalvningsfärdig kviga. Från marknadspriset har rörlig produktionskostnad subtraherats.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9" authorId="0" shapeId="0" xr:uid="{00000000-0006-0000-0300-000001000000}">
      <text>
        <r>
          <rPr>
            <b/>
            <sz val="8"/>
            <color indexed="81"/>
            <rFont val="Tahoma"/>
            <family val="2"/>
          </rPr>
          <t>Var noga med att sätta rimliga mål!</t>
        </r>
        <r>
          <rPr>
            <sz val="8"/>
            <color indexed="81"/>
            <rFont val="Tahoma"/>
            <family val="2"/>
          </rPr>
          <t xml:space="preserve"> Om målet innebär en stor förbättring från dagens läge blir rutan röd som en varning. Det behöver inte vara fel, men överväg noga om målet är rimligt.
</t>
        </r>
        <r>
          <rPr>
            <b/>
            <sz val="8"/>
            <color indexed="81"/>
            <rFont val="Tahoma"/>
            <family val="2"/>
          </rPr>
          <t>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0" authorId="0" shapeId="0" xr:uid="{00000000-0006-0000-0300-000002000000}">
      <text>
        <r>
          <rPr>
            <b/>
            <sz val="8"/>
            <color indexed="81"/>
            <rFont val="Tahoma"/>
            <family val="2"/>
          </rPr>
          <t>Endast direkt kostnad per fall.</t>
        </r>
        <r>
          <rPr>
            <sz val="8"/>
            <color indexed="81"/>
            <rFont val="Tahoma"/>
            <family val="2"/>
          </rPr>
          <t xml:space="preserve">
Baseras på ett genomsnittligt klövsulesår som rapporteras vid klövverkning. I kostnaden ingår minskad avkastning, minskad foderåtgång, akutverkning och extra arbete. 
För total kostnad per fall, alltså inklusive indirekta kostnader, bör även effekter på fruktsamhet, ofrivillig utslagning, kor till kadaver, risk för andra sjukdomar och risk för återfall räknas med.
</t>
        </r>
      </text>
    </comment>
    <comment ref="E11" authorId="0" shapeId="0" xr:uid="{00000000-0006-0000-0300-000003000000}">
      <text>
        <r>
          <rPr>
            <b/>
            <sz val="8"/>
            <color indexed="81"/>
            <rFont val="Tahoma"/>
            <family val="2"/>
          </rPr>
          <t>Endast direkt kostnad per fall.</t>
        </r>
        <r>
          <rPr>
            <sz val="8"/>
            <color indexed="81"/>
            <rFont val="Tahoma"/>
            <family val="2"/>
          </rPr>
          <t xml:space="preserve">
Baseras på ett genomsnittligt fall av digital dermatit som rapporteras vid klövverkning. I kostnaden ingår minskad avkastning, minskad foderåtgång, behandling med cyklospray och extra arbete.
För total kostnad per fall, alltså inklusive indirekta kostnader, bör även effekter på fruktsamhet, ofrivillig utslagning, kor till kadaver, risk för andra sjukdomar och risk för återfall räknas med.
</t>
        </r>
      </text>
    </comment>
    <comment ref="E12" authorId="0" shapeId="0" xr:uid="{00000000-0006-0000-0300-000004000000}">
      <text>
        <r>
          <rPr>
            <b/>
            <sz val="8"/>
            <color indexed="81"/>
            <rFont val="Tahoma"/>
            <family val="2"/>
          </rPr>
          <t>Endast direkt kostnad per fall.</t>
        </r>
        <r>
          <rPr>
            <sz val="8"/>
            <color indexed="81"/>
            <rFont val="Tahoma"/>
            <family val="2"/>
          </rPr>
          <t xml:space="preserve">
Baseras på ett genomsnittligt fall av limax som rapporteras vid klövverkning. I kostnaden ingår minskad avkastning, minskad foderåtgång, behandling med cyklospray, operation och extra arbete. 
För total kostnad per fall, alltså inklusive indirekta kostnader, bör även effekter på fruktsamhet, ofrivillig utslagning, kor till kadaver, risk för andra sjukdomar och risk för återfall räknas med.
</t>
        </r>
      </text>
    </comment>
    <comment ref="E13" authorId="0" shapeId="0" xr:uid="{00000000-0006-0000-0300-000005000000}">
      <text>
        <r>
          <rPr>
            <b/>
            <sz val="8"/>
            <color indexed="81"/>
            <rFont val="Tahoma"/>
            <family val="2"/>
          </rPr>
          <t>Endast direkt kostnad per fall.</t>
        </r>
        <r>
          <rPr>
            <sz val="8"/>
            <color indexed="81"/>
            <rFont val="Tahoma"/>
            <family val="2"/>
          </rPr>
          <t xml:space="preserve">
Baseras på klöv/bensjukdom som rapporteras till djursjukdata av veterinär eller lantbrukare. I kostnaden ingår, vägt efter statistisk förekomst, klövspaltsinflammation (1700 kr), klövsulesår (3800 kr) och fång (3700 kr). I kostnaden för dessa sjukdomar ingår minskad avkastning, minskad foderåtgång, veterinärkostnad, medicinkostnad, ej levererad mjölk, alternativvärde kalvmjölk och extra arbete. 
För total kostnad per fall, alltså inklusive indirekta kostnader, bör även effekter på fruktsamhet, ofrivillig utslagning, kor till kadaver, risk för andra sjukdomar och risk för återfall räknas med.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9" authorId="0" shapeId="0" xr:uid="{00000000-0006-0000-0400-000001000000}">
      <text>
        <r>
          <rPr>
            <b/>
            <sz val="8"/>
            <color indexed="81"/>
            <rFont val="Tahoma"/>
            <family val="2"/>
          </rPr>
          <t>Var noga med att sätta rimliga mål!</t>
        </r>
        <r>
          <rPr>
            <sz val="8"/>
            <color indexed="81"/>
            <rFont val="Tahoma"/>
            <family val="2"/>
          </rPr>
          <t xml:space="preserve"> Om målet innebär en stor förbättring från dagens läge blir rutan röd som en varning. Det behöver inte vara fel, men överväg noga om målet är rimligt.
</t>
        </r>
        <r>
          <rPr>
            <b/>
            <sz val="8"/>
            <color indexed="81"/>
            <rFont val="Tahoma"/>
            <family val="2"/>
          </rPr>
          <t>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0" authorId="0" shapeId="0" xr:uid="{00000000-0006-0000-0400-000002000000}">
      <text>
        <r>
          <rPr>
            <b/>
            <sz val="8"/>
            <color indexed="81"/>
            <rFont val="Tahoma"/>
            <family val="2"/>
          </rPr>
          <t>Endast direkt kostnad per fall, exkl minskad avkastning.</t>
        </r>
        <r>
          <rPr>
            <sz val="8"/>
            <color indexed="81"/>
            <rFont val="Tahoma"/>
            <family val="2"/>
          </rPr>
          <t xml:space="preserve">
Kostnaden baseras på veterinärbehandlad mastit och består av veterinärkostnad, medicinkostnad, ej levererad mjölk, alternativvärde kalvmjölk, eget arbete och återfall som ej omrapporteras. Kostnad för minskad avkastning på grund av mastit är i detta fall med som besättningseffekt av förhöjt beräknat tankcelltal och ingår därför inte i denna siffra.
För total kostnad per fall, alltså inklusive avkastningsminskning och indirekta kostnader, bör då även effekter på avkastning, foderåtgång, fruktsamhet, ofrivillig utslagning, kor till kadaver och risk för andra sjukdomar räknas med.
</t>
        </r>
      </text>
    </comment>
    <comment ref="E11" authorId="0" shapeId="0" xr:uid="{00000000-0006-0000-0400-000003000000}">
      <text>
        <r>
          <rPr>
            <sz val="8"/>
            <color indexed="81"/>
            <rFont val="Tahoma"/>
            <family val="2"/>
          </rPr>
          <t>För trespenta kor antas avkastningen minska med 10 %. Kostnaden utgörs av mjölkintäkt minus foderkostnad per kg minskad avkastning.</t>
        </r>
      </text>
    </comment>
    <comment ref="E13" authorId="0" shapeId="0" xr:uid="{00000000-0006-0000-0400-000004000000}">
      <text>
        <r>
          <rPr>
            <b/>
            <sz val="8"/>
            <color indexed="81"/>
            <rFont val="Tahoma"/>
            <family val="2"/>
          </rPr>
          <t xml:space="preserve">Kostnad för beräknat tankcelltal över 150 000 celler. </t>
        </r>
        <r>
          <rPr>
            <sz val="8"/>
            <color indexed="81"/>
            <rFont val="Tahoma"/>
            <family val="2"/>
          </rPr>
          <t xml:space="preserve">
Består av lägre mjölkintäkt som en effekt av förhöjt beräknat tankcelltal, vilket är en indikator för förekomst av dold och synlig mastit i besättningen. När beräknat tankcelltal för ett helt år ökar med 1000 celler ( över 150 000 celler) minskar mjölkintäkten med 8 kr per ko och år.</t>
        </r>
      </text>
    </comment>
    <comment ref="G13" authorId="0" shapeId="0" xr:uid="{00000000-0006-0000-0400-000005000000}">
      <text>
        <r>
          <rPr>
            <sz val="8"/>
            <color indexed="81"/>
            <rFont val="Tahoma"/>
            <family val="2"/>
          </rPr>
          <t>Summan visar kostnad för förhöjt beräknat tankcelltal, minus kostnad för trespenta kor eftersom det med stor sannolikhet finns starka samband mellan trespenta kor och högt celltal (på årsbasis).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10" authorId="0" shapeId="0" xr:uid="{00000000-0006-0000-0500-000001000000}">
      <text>
        <r>
          <rPr>
            <b/>
            <sz val="8"/>
            <color indexed="81"/>
            <rFont val="Tahoma"/>
            <family val="2"/>
          </rPr>
          <t>Var noga med att sätta rimliga mål!</t>
        </r>
        <r>
          <rPr>
            <sz val="8"/>
            <color indexed="81"/>
            <rFont val="Tahoma"/>
            <family val="2"/>
          </rPr>
          <t xml:space="preserve"> Om målet innebär en stor förbättring från dagens läge blir rutan röd som en varning. Det behöver inte vara fel, men överväg noga om målet är rimligt.
</t>
        </r>
        <r>
          <rPr>
            <b/>
            <sz val="8"/>
            <color indexed="81"/>
            <rFont val="Tahoma"/>
            <family val="2"/>
          </rPr>
          <t>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1" authorId="0" shapeId="0" xr:uid="{00000000-0006-0000-0500-000002000000}">
      <text>
        <r>
          <rPr>
            <b/>
            <sz val="8"/>
            <color indexed="81"/>
            <rFont val="Tahoma"/>
            <family val="2"/>
          </rPr>
          <t xml:space="preserve">Kostnad per månad över 12,5 månader. </t>
        </r>
        <r>
          <rPr>
            <sz val="8"/>
            <color indexed="81"/>
            <rFont val="Tahoma"/>
            <family val="2"/>
          </rPr>
          <t xml:space="preserve">
Förlängt kalvningsintervall räknas med som en effekt av sjuklighet på besättningsnivå. Kostnaden uppkommer när kon inte blir dräktig vid den tidpunkt som är optimal vilket leder till att kons laktationskurva förlängs och därmed blir den genomsnittliga mjölkintäkten minus foderkostnaden per dag lägre. De intäkter och kostnader på påverkas av ett förlängt kalvningsintervall är mjölkintäkt, slaktintäkt, kalvintäkt, rekryteringskostnad, foderkostnad och kostnad för semin. Diversekostnad, arbetskostnad, kostnad för stallplats och overheadkostnader antas vara oförändrade.</t>
        </r>
        <r>
          <rPr>
            <b/>
            <sz val="8"/>
            <color indexed="81"/>
            <rFont val="Tahoma"/>
            <family val="2"/>
          </rPr>
          <t xml:space="preserve">
</t>
        </r>
        <r>
          <rPr>
            <b/>
            <sz val="8"/>
            <color indexed="81"/>
            <rFont val="Tahoma"/>
            <family val="2"/>
          </rPr>
          <t xml:space="preserve">
</t>
        </r>
      </text>
    </comment>
    <comment ref="E12" authorId="0" shapeId="0" xr:uid="{00000000-0006-0000-0500-000003000000}">
      <text>
        <r>
          <rPr>
            <b/>
            <sz val="8"/>
            <color indexed="81"/>
            <rFont val="Tahoma"/>
            <family val="2"/>
          </rPr>
          <t>Kostnad per månad över 25 månader.</t>
        </r>
        <r>
          <rPr>
            <sz val="8"/>
            <color indexed="81"/>
            <rFont val="Tahoma"/>
            <family val="2"/>
          </rPr>
          <t xml:space="preserve">
Förhöjd inkalvningsålder räknas med som en effekt av sjuklighet på besättningsnivå. Kostnaden uppkommer när kvigan inte blir dräktig vid den tidpunkt som är optimal vilket leder till ökade kostnader för kvigans uppfödning. De kostnader som påverkas är foderkostnad, diversekostnad, arbetskostnad och minskat utnyttjande av stallplats.</t>
        </r>
        <r>
          <rPr>
            <b/>
            <sz val="8"/>
            <color indexed="81"/>
            <rFont val="Tahoma"/>
            <family val="2"/>
          </rPr>
          <t xml:space="preserve">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10" authorId="0" shapeId="0" xr:uid="{00000000-0006-0000-0600-000001000000}">
      <text>
        <r>
          <rPr>
            <b/>
            <sz val="8"/>
            <color indexed="81"/>
            <rFont val="Tahoma"/>
            <family val="2"/>
          </rPr>
          <t>Var noga med att sätta rimliga mål!</t>
        </r>
        <r>
          <rPr>
            <sz val="8"/>
            <color indexed="81"/>
            <rFont val="Tahoma"/>
            <family val="2"/>
          </rPr>
          <t xml:space="preserve"> Om målet innebär en stor förbättring från dagens läge blir rutan röd som en varning. Det behöver inte vara fel, men överväg noga om målet är rimligt.
</t>
        </r>
        <r>
          <rPr>
            <b/>
            <sz val="8"/>
            <color indexed="81"/>
            <rFont val="Tahoma"/>
            <family val="2"/>
          </rPr>
          <t>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1" authorId="0" shapeId="0" xr:uid="{00000000-0006-0000-0600-000002000000}">
      <text>
        <r>
          <rPr>
            <b/>
            <sz val="8"/>
            <color indexed="81"/>
            <rFont val="Tahoma"/>
            <family val="2"/>
          </rPr>
          <t xml:space="preserve">Endast direkt kostnad per fall. </t>
        </r>
        <r>
          <rPr>
            <sz val="8"/>
            <color indexed="81"/>
            <rFont val="Tahoma"/>
            <family val="2"/>
          </rPr>
          <t xml:space="preserve">
Baseras på förlamningar och kramper som rapporteras till djursjukdata av veterinär eller lantbrukare. I kostnaden ingår mild kalvförlamning (1700 kr) och allvarlig kalvförlamning (4000 kr), vilka uppskattningsvis utgör hälften av fallen vardera. I den direkta kostnaden för kalvförlamning ingår minskad avkastning, minskad foderåtgång, veterinärkostnad, medicinkostnad, ej levererad mjölk och extra arbete. 
För total kostnad per fall, alltså inklusive indirekta kostnader, bör även effekter på fruktsamhet, ofrivillig utslagning, kor till kadaver, risk för andra sjukdomar och risk för återfall räknas med.</t>
        </r>
        <r>
          <rPr>
            <b/>
            <sz val="8"/>
            <color indexed="81"/>
            <rFont val="Tahoma"/>
            <family val="2"/>
          </rPr>
          <t xml:space="preserve">
</t>
        </r>
      </text>
    </comment>
    <comment ref="E12" authorId="0" shapeId="0" xr:uid="{00000000-0006-0000-0600-000003000000}">
      <text>
        <r>
          <rPr>
            <b/>
            <sz val="8"/>
            <color indexed="81"/>
            <rFont val="Tahoma"/>
            <family val="2"/>
          </rPr>
          <t xml:space="preserve">Endast direkt kostnad per fall. </t>
        </r>
        <r>
          <rPr>
            <sz val="8"/>
            <color indexed="81"/>
            <rFont val="Tahoma"/>
            <family val="2"/>
          </rPr>
          <t xml:space="preserve">
Baseras på övriga utfodringsrelaterade sjukdomar som rapporteras till djursjukdata av veterinär eller lantbrukare. I kostnaden ingår, vägt efter statistisk förekomst, acetonemi (1900 kr) och löpmagsförskjutning (3600 kr). I den direkta kostnaden för dessa sjukdomar ingår minskad avkastning, minskad foderåtgång, veterinärkostnad, medicinkostnad, ej levererad mjölk och extra arbete. 
För total kostnad per fall fall, alltså inklusive indirekta kostnader, bör även effekter på fruktsamhet, ofrivillig utslagning, kor till kadaver, risk för andra sjukdomar och risk för återfall räknas med.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Markus Oskarsson</author>
  </authors>
  <commentList>
    <comment ref="N15" authorId="0" shapeId="0" xr:uid="{00000000-0006-0000-0700-000001000000}">
      <text>
        <r>
          <rPr>
            <b/>
            <sz val="8"/>
            <color indexed="81"/>
            <rFont val="Tahoma"/>
            <family val="2"/>
          </rPr>
          <t>Var noga med att sätta rimliga mål!</t>
        </r>
        <r>
          <rPr>
            <sz val="8"/>
            <color indexed="81"/>
            <rFont val="Tahoma"/>
            <family val="2"/>
          </rPr>
          <t xml:space="preserve"> Om målet innebär en stor förbättring från dagens läge blir rutan röd som en varning. Det behöver inte vara fel, men överväg noga om målet är rimligt.
</t>
        </r>
        <r>
          <rPr>
            <b/>
            <sz val="8"/>
            <color indexed="81"/>
            <rFont val="Tahoma"/>
            <family val="2"/>
          </rPr>
          <t xml:space="preserve">För "Total utslagsprocent" blir rutan röd om </t>
        </r>
        <r>
          <rPr>
            <sz val="8"/>
            <color indexed="81"/>
            <rFont val="Tahoma"/>
            <family val="2"/>
          </rPr>
          <t xml:space="preserve">förändringen mot dagens värde är 10 procentenheter eller mer.
</t>
        </r>
        <r>
          <rPr>
            <b/>
            <sz val="8"/>
            <color indexed="81"/>
            <rFont val="Tahoma"/>
            <family val="2"/>
          </rPr>
          <t>För "Ej till normalslakt" blir rutan blir röd om</t>
        </r>
        <r>
          <rPr>
            <sz val="8"/>
            <color indexed="81"/>
            <rFont val="Tahoma"/>
            <family val="2"/>
          </rPr>
          <t xml:space="preserve"> förflyttningen är:
1. Från sämsta 20% i kokontroll till bästa 50%
2. Från sämta 50 % i kokontroll till bästa 20 %
3. Om målet är bland de 5% bästa i kokontrollen.</t>
        </r>
      </text>
    </comment>
    <comment ref="E16" authorId="0" shapeId="0" xr:uid="{00000000-0006-0000-0700-000002000000}">
      <text>
        <r>
          <rPr>
            <b/>
            <sz val="8"/>
            <color indexed="81"/>
            <rFont val="Tahoma"/>
            <family val="2"/>
          </rPr>
          <t>Kostnad för utslagning över 35 %.</t>
        </r>
        <r>
          <rPr>
            <sz val="8"/>
            <color indexed="81"/>
            <rFont val="Tahoma"/>
            <family val="2"/>
          </rPr>
          <t xml:space="preserve">
Baseras på det förenklade antagandet att all utslagning över 35 % är en effekt av nedsatt hållbarhet och därmed en kostnad på besättningsnivå. Kostnaden består av ett genomsnittligt marknadspris för en kalvningsfärdig kviga minus intäkten för en genomsnittlig utslagsko.</t>
        </r>
        <r>
          <rPr>
            <b/>
            <sz val="8"/>
            <color indexed="81"/>
            <rFont val="Tahoma"/>
            <family val="2"/>
          </rPr>
          <t xml:space="preserve">
</t>
        </r>
      </text>
    </comment>
    <comment ref="E17" authorId="0" shapeId="0" xr:uid="{00000000-0006-0000-0700-000003000000}">
      <text>
        <r>
          <rPr>
            <b/>
            <sz val="8"/>
            <color indexed="81"/>
            <rFont val="Tahoma"/>
            <family val="2"/>
          </rPr>
          <t>Kostnad per ko som kasseras.</t>
        </r>
        <r>
          <rPr>
            <sz val="8"/>
            <color indexed="81"/>
            <rFont val="Tahoma"/>
            <family val="2"/>
          </rPr>
          <t xml:space="preserve">
Kor som ej går till normalslakt antas kasseras. Efter som dessa även ingår i total utslagning till kommer kostnaden som uppkommer när en ko kasseras istället för att skickas till slakt. Denna består av utebliven slaktintäkt och kostnader för kadaverhämtning.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dv-avd</author>
  </authors>
  <commentList>
    <comment ref="I13" authorId="0" shapeId="0" xr:uid="{00000000-0006-0000-0900-000001000000}">
      <text>
        <r>
          <rPr>
            <sz val="8"/>
            <color indexed="81"/>
            <rFont val="Tahoma"/>
            <family val="2"/>
          </rPr>
          <t xml:space="preserve">Ingen kostnad för extraarbete
</t>
        </r>
      </text>
    </comment>
    <comment ref="I14" authorId="0" shapeId="0" xr:uid="{00000000-0006-0000-0900-000002000000}">
      <text>
        <r>
          <rPr>
            <sz val="8"/>
            <color indexed="81"/>
            <rFont val="Tahoma"/>
            <family val="2"/>
          </rPr>
          <t>Ingen kostnad för extraarbete</t>
        </r>
      </text>
    </comment>
    <comment ref="I18" authorId="0" shapeId="0" xr:uid="{00000000-0006-0000-0900-000003000000}">
      <text>
        <r>
          <rPr>
            <sz val="8"/>
            <color indexed="81"/>
            <rFont val="Tahoma"/>
            <family val="2"/>
          </rPr>
          <t xml:space="preserve">
</t>
        </r>
      </text>
    </comment>
  </commentList>
</comments>
</file>

<file path=xl/sharedStrings.xml><?xml version="1.0" encoding="utf-8"?>
<sst xmlns="http://schemas.openxmlformats.org/spreadsheetml/2006/main" count="453" uniqueCount="191">
  <si>
    <t>Antal kor</t>
  </si>
  <si>
    <t>st</t>
  </si>
  <si>
    <t>Avkastning</t>
  </si>
  <si>
    <t>Antal inkalvade kvigor</t>
  </si>
  <si>
    <t>kostnad</t>
  </si>
  <si>
    <t>Summa</t>
  </si>
  <si>
    <t>Utslagna juver</t>
  </si>
  <si>
    <t>x</t>
  </si>
  <si>
    <t>=</t>
  </si>
  <si>
    <t>Mastitincidens</t>
  </si>
  <si>
    <t xml:space="preserve"> </t>
  </si>
  <si>
    <t>Totalt</t>
  </si>
  <si>
    <t>Kostnad per ko</t>
  </si>
  <si>
    <t>Kostnad per kg</t>
  </si>
  <si>
    <t>kr/kg mjölk</t>
  </si>
  <si>
    <t>Utslagna fruktsamhet</t>
  </si>
  <si>
    <t>Kostnad Juver</t>
  </si>
  <si>
    <t>Döda 1-90 dagar</t>
  </si>
  <si>
    <t>Utslagna klövar/ben</t>
  </si>
  <si>
    <t>Klövsulesår</t>
  </si>
  <si>
    <t>Kostnad Fruktsamhet</t>
  </si>
  <si>
    <t>Kostnad Kalvar</t>
  </si>
  <si>
    <t>Kostnad Klövar</t>
  </si>
  <si>
    <t>Dödfödda o. d. inom 1 d</t>
  </si>
  <si>
    <t>andel</t>
  </si>
  <si>
    <t>Digital  dermatit</t>
  </si>
  <si>
    <t>Kostnader för djurhälsostörningar på gården</t>
  </si>
  <si>
    <t>Trespenta</t>
  </si>
  <si>
    <t>10 % lägre prod</t>
  </si>
  <si>
    <t>Mjölkpris</t>
  </si>
  <si>
    <t>kr/kg</t>
  </si>
  <si>
    <t>månader</t>
  </si>
  <si>
    <t>Jämförelse kokontroll</t>
  </si>
  <si>
    <t>Att notera</t>
  </si>
  <si>
    <t xml:space="preserve">Kr/ko och år </t>
  </si>
  <si>
    <t>kg ECM/ko</t>
  </si>
  <si>
    <t>Kr/ko och år</t>
  </si>
  <si>
    <t>Inkalvningsålder</t>
  </si>
  <si>
    <t>månadskostnad</t>
  </si>
  <si>
    <t>Gårdsnamn</t>
  </si>
  <si>
    <t>PPN nr</t>
  </si>
  <si>
    <t>Datum</t>
  </si>
  <si>
    <t>Rådgivare</t>
  </si>
  <si>
    <t>Klöv/ben sjukdom</t>
  </si>
  <si>
    <t>Beräknat tankcelltal</t>
  </si>
  <si>
    <t>celler i tusental</t>
  </si>
  <si>
    <t xml:space="preserve">Kalvningsintervall </t>
  </si>
  <si>
    <t>Förlamningar och kramper</t>
  </si>
  <si>
    <t>Övriga utf relaterade sjd</t>
  </si>
  <si>
    <t>Att notera:</t>
  </si>
  <si>
    <t xml:space="preserve"> Ej till normalslakt</t>
  </si>
  <si>
    <t>Utgångna fruktsamhet</t>
  </si>
  <si>
    <t>Utgångna klöv/ben</t>
  </si>
  <si>
    <t xml:space="preserve">kostnad </t>
  </si>
  <si>
    <t>Kostnad för…</t>
  </si>
  <si>
    <t>veterinärkostnader för dessa c:a 1200 kr dagtid</t>
  </si>
  <si>
    <t>veterinärkostnader för acetonemi c:a 1000 kr dagtid Gr- St sutur c:a 2 000 kr.</t>
  </si>
  <si>
    <t>enbart för utslagningen</t>
  </si>
  <si>
    <t>risk för utslagning och minskad produktion ej medtaget.</t>
  </si>
  <si>
    <t>Fler kor i låglaktation</t>
  </si>
  <si>
    <t>Allmänt:</t>
  </si>
  <si>
    <t>enl. Marcus Oscarsson</t>
  </si>
  <si>
    <t xml:space="preserve">alla tydliga klöveksem räknas hit. Inte bara eksem med svår hälta </t>
  </si>
  <si>
    <t>Veterinärkostnad drygt 1 000 kr</t>
  </si>
  <si>
    <t>produktionsminskning pga mindre juvervävnad</t>
  </si>
  <si>
    <t>Dödfödda tjur och kvigkalvar</t>
  </si>
  <si>
    <t>Döda kalvar inom 90 dagar</t>
  </si>
  <si>
    <t>Mål</t>
  </si>
  <si>
    <t>Jämförelse  kokontroll</t>
  </si>
  <si>
    <t>Övriga utf. relaterade sjukdomar</t>
  </si>
  <si>
    <t>Medelkoantal</t>
  </si>
  <si>
    <t>summa</t>
  </si>
  <si>
    <t xml:space="preserve">Vinst vid måluppfyllnad </t>
  </si>
  <si>
    <t>Kostnad Utfodring</t>
  </si>
  <si>
    <t>Vinst vid måluppfyllnad</t>
  </si>
  <si>
    <t xml:space="preserve">kr/ko och år </t>
  </si>
  <si>
    <t xml:space="preserve">  per år</t>
  </si>
  <si>
    <t>per år</t>
  </si>
  <si>
    <t>Ej till normalslakt är kor som dött eller avlivats på gården</t>
  </si>
  <si>
    <t>Vinst vid                       målupfyllnad</t>
  </si>
  <si>
    <t>Kokontroll                   median</t>
  </si>
  <si>
    <t>Kokontroll                       median</t>
  </si>
  <si>
    <t>TOT</t>
  </si>
  <si>
    <t>Hållb</t>
  </si>
  <si>
    <t>frukts</t>
  </si>
  <si>
    <t>juver</t>
  </si>
  <si>
    <t>utfodring</t>
  </si>
  <si>
    <t>Kostnad                      Hållbarhet</t>
  </si>
  <si>
    <t>Vinst per ko</t>
  </si>
  <si>
    <t>Vinst per kg</t>
  </si>
  <si>
    <t>klövar</t>
  </si>
  <si>
    <t>kalvar</t>
  </si>
  <si>
    <t>Vinst vid                           måluppfyllnad</t>
  </si>
  <si>
    <t>Kostnad                                 Juver</t>
  </si>
  <si>
    <t>mål</t>
  </si>
  <si>
    <t>8:-/ ko o 1000</t>
  </si>
  <si>
    <t>8:-/ ko o 1000 celler</t>
  </si>
  <si>
    <t>Mjölkintäkt minus foderkostnad har givits vikten 1,50  kr</t>
  </si>
  <si>
    <t>produktionsminskning pga kronisk inflammation i juvret</t>
  </si>
  <si>
    <t>Fler kvigor än nödvändigt och fler förstakalvare i besättningen</t>
  </si>
  <si>
    <t>Kalvningsintervall</t>
  </si>
  <si>
    <t>Jämförelsesumma  kokontrollen</t>
  </si>
  <si>
    <t>Skillnad mot kokontrollen</t>
  </si>
  <si>
    <t>per ko och år</t>
  </si>
  <si>
    <t>per kg mjölk</t>
  </si>
  <si>
    <t xml:space="preserve">per ko och år </t>
  </si>
  <si>
    <t>Dödfödda o. döda  inom 24 tim</t>
  </si>
  <si>
    <t>Limax</t>
  </si>
  <si>
    <t>Döda 60 dagar - 6 månader</t>
  </si>
  <si>
    <t>Döda 6 - 15 månader</t>
  </si>
  <si>
    <t>Kostnad Hållbarhet</t>
  </si>
  <si>
    <t>Döda kalvar 1 - 59 dagar</t>
  </si>
  <si>
    <t>Kokontroll median</t>
  </si>
  <si>
    <t>ditt mål</t>
  </si>
  <si>
    <t>median</t>
  </si>
  <si>
    <t>Utgångna juver</t>
  </si>
  <si>
    <t>Utgågna övriga orsaker</t>
  </si>
  <si>
    <t>Utgångsorsaker</t>
  </si>
  <si>
    <t>Juver</t>
  </si>
  <si>
    <t>Klöv/ben</t>
  </si>
  <si>
    <t>Fruktsamhet</t>
  </si>
  <si>
    <t>Övrigt</t>
  </si>
  <si>
    <t>Total utslagsprocent</t>
  </si>
  <si>
    <t>Kalvar</t>
  </si>
  <si>
    <t>Klövar</t>
  </si>
  <si>
    <t>Utfodring</t>
  </si>
  <si>
    <t>Hållbarhet</t>
  </si>
  <si>
    <t>Fördelning av utslagsorsaker</t>
  </si>
  <si>
    <t>Kostnader för att uppnå ett bättre</t>
  </si>
  <si>
    <t>hälsoläge är inte beaktade</t>
  </si>
  <si>
    <t>gräns</t>
  </si>
  <si>
    <t>Gränsvärden</t>
  </si>
  <si>
    <t>Gränsvärden för målsättning</t>
  </si>
  <si>
    <t>- 20%</t>
  </si>
  <si>
    <t>+ 5%</t>
  </si>
  <si>
    <t>Övre</t>
  </si>
  <si>
    <t>Nedre</t>
  </si>
  <si>
    <t>Villkor (1/0)</t>
  </si>
  <si>
    <t>Gränsvärden utslagning</t>
  </si>
  <si>
    <t>Instruktioner</t>
  </si>
  <si>
    <t>Tänk på</t>
  </si>
  <si>
    <t xml:space="preserve"> - Det är lätt sätta för höga mål. Tänk på följande</t>
  </si>
  <si>
    <t xml:space="preserve">        När kan målet nås? Om 6 månader eller om 5 år?</t>
  </si>
  <si>
    <t xml:space="preserve">        Vad kostar åtgärderna som krävs för att nå målet? Detta räknas inte med automatiskt.</t>
  </si>
  <si>
    <r>
      <rPr>
        <b/>
        <sz val="10"/>
        <rFont val="Verdana"/>
        <family val="2"/>
      </rPr>
      <t xml:space="preserve">2. </t>
    </r>
    <r>
      <rPr>
        <sz val="10"/>
        <rFont val="Verdana"/>
        <family val="2"/>
      </rPr>
      <t>Var noga med att sätta rimliga mål. Räknar du med en orimlig förbättring kommer det ekonomiska potentialen att överskattas.</t>
    </r>
  </si>
  <si>
    <t>Kostnad                              Klövar</t>
  </si>
  <si>
    <t>Kostnad                          Utfodring</t>
  </si>
  <si>
    <t>Vinst vid                          måluppfyllnad</t>
  </si>
  <si>
    <t>Kokontroll                          median</t>
  </si>
  <si>
    <t>Vinst vid                            måluppfyllnad</t>
  </si>
  <si>
    <t>Kostnad                           Kalvar</t>
  </si>
  <si>
    <t>Kokontroll                           median</t>
  </si>
  <si>
    <t>Kostnad                          Fruktsamhet</t>
  </si>
  <si>
    <t>Förlamningar och kramper är främst kalvningsförlamning.</t>
  </si>
  <si>
    <t>och löpmagsförskjutning.</t>
  </si>
  <si>
    <t xml:space="preserve">Övriga utf. relaterade sjukdomar är främst acetonemi </t>
  </si>
  <si>
    <t xml:space="preserve"> - Simulerar kostnaden för ohälsa i mjölkproduktionen - </t>
  </si>
  <si>
    <t xml:space="preserve">        Är det rimligt att förbättra sig inom alla områden samtidigt?</t>
  </si>
  <si>
    <t xml:space="preserve"> - Att när du jämför djurhälsokostnaden inom olika områden, kom ihåg att de olika områdena påverkar varandra. Till exempel kan utfodringssjukdomar ligga bakom höga kostnader inom de andra områdena.</t>
  </si>
  <si>
    <t>Nedan finns 8 flikar. Den första, Start, är den du är i nu. I nästa flik, som heter Totalt, hittar du en sammanställning av gårdens totala djurhälsokostnader. I de andra flikarna finns områdena Kalvar, Klövar, Juver, Fruktsamhet, Utfodring och Hållbarhet.</t>
  </si>
  <si>
    <r>
      <rPr>
        <b/>
        <sz val="10"/>
        <rFont val="Verdana"/>
        <family val="2"/>
      </rPr>
      <t xml:space="preserve">3. </t>
    </r>
    <r>
      <rPr>
        <sz val="10"/>
        <rFont val="Verdana"/>
        <family val="2"/>
      </rPr>
      <t>I varje flik för ett område finns en graf där du kan se gårdens djurhälsokostnader inom området, motsvarande siffra för medianen i kokontrollen och gårdens djurhälsovinst om målen uppnås.</t>
    </r>
  </si>
  <si>
    <r>
      <rPr>
        <b/>
        <sz val="10"/>
        <rFont val="Verdana"/>
        <family val="2"/>
      </rPr>
      <t xml:space="preserve">4. </t>
    </r>
    <r>
      <rPr>
        <sz val="10"/>
        <rFont val="Verdana"/>
        <family val="2"/>
      </rPr>
      <t>När alla områden är ifyllda, gå tillbaka till totalfliken för att se gårdens totala djurhälsokostnader. I diagrammet visas gårdens djurhälsovinst om målen uppnås för respektive område.</t>
    </r>
  </si>
  <si>
    <t xml:space="preserve"> - Att tolka resultaten med försiktighet. Resultaten är inte exakta utan visar djurhälsokostnader ”mellan tummen och pekfingret”.</t>
  </si>
  <si>
    <t>Djurhälsokostnader</t>
  </si>
  <si>
    <t>Tips! Du kan använda piltangenterna för att förflytta dig mellan rutorna som ska fyllas i.</t>
  </si>
  <si>
    <t>10 % bästa</t>
  </si>
  <si>
    <t>10% bästa</t>
  </si>
  <si>
    <t xml:space="preserve">10 % bästa </t>
  </si>
  <si>
    <t>Som jämförelse redovisas  motsvarande värden för kokontrollens median och bästa 10 % besättning</t>
  </si>
  <si>
    <t>+ 10%</t>
  </si>
  <si>
    <t>Klövsjukdomar klövvårdare</t>
  </si>
  <si>
    <t>Klöv/ben sjukdom, veterinär</t>
  </si>
  <si>
    <r>
      <rPr>
        <b/>
        <sz val="10"/>
        <rFont val="Verdana"/>
        <family val="2"/>
      </rPr>
      <t xml:space="preserve">1. </t>
    </r>
    <r>
      <rPr>
        <sz val="10"/>
        <rFont val="Verdana"/>
        <family val="2"/>
      </rPr>
      <t>Börja i fliken som heter totalt. Fyll i de beigefärgade rutorna. Gå sedan vidare till de 6 flikarna för områdena och fyll i de beigefärgade rutorna med gårdens resultat och mål. I celler med röda hörn finns förklaringar och kommentarer inlagda. Håll musen över cellen för att visa kommentaren.</t>
    </r>
  </si>
  <si>
    <t>Fyll besättningens siffor i de beigefärgade cellerna                                                                                                                                          Som jämförelse redovisas  motsvarande värden för kokontrollens median besättning</t>
  </si>
  <si>
    <t xml:space="preserve">      </t>
  </si>
  <si>
    <t>Jämförelse kokontrollmedian</t>
  </si>
  <si>
    <t>Version 1.46</t>
  </si>
  <si>
    <t>Kostnader för UTFODRINGSSTÖRNINGAR</t>
  </si>
  <si>
    <t>Kostnader för NEDSATT HÅLLBARHET</t>
  </si>
  <si>
    <t>Kostnader för FRUKTSAMHETSSTÖRNINGAR</t>
  </si>
  <si>
    <t>Kostnader för JUVERHÄLSOSTÖRNINGAR</t>
  </si>
  <si>
    <t>Kostnader för KLÖVHÄLSOSTÖRNINGAR</t>
  </si>
  <si>
    <t>Kostnader för KALVHÄLSOSTÖRNINGAR</t>
  </si>
  <si>
    <t>16,1</t>
  </si>
  <si>
    <t>20,1</t>
  </si>
  <si>
    <t>32,7</t>
  </si>
  <si>
    <t>40,9</t>
  </si>
  <si>
    <t>Fyll besättningens siffor i de beigefärgade cellerna                                                                                                              Som jämförelse redovisas  motsvarande värden för kokontrollens median och bästa 10 %  besättning</t>
  </si>
  <si>
    <t xml:space="preserve">Fyll besättningens siffor i de beigefärgade cellerna                                                                                   </t>
  </si>
  <si>
    <t xml:space="preserve">Fyll besättningens siffor i de beigefärgade cellerna              </t>
  </si>
  <si>
    <t xml:space="preserve">Fyll besättningens siffor i de beigefärgade cellerna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</si>
</sst>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quot;kr&quot;"/>
    <numFmt numFmtId="165" formatCode="0.0"/>
    <numFmt numFmtId="166" formatCode="#,##0.0\ &quot;kr&quot;"/>
    <numFmt numFmtId="167" formatCode="#,##0.0"/>
    <numFmt numFmtId="168" formatCode="yyyy/mm/dd;@"/>
    <numFmt numFmtId="169" formatCode="#,##0.00\ &quot;kr&quot;"/>
    <numFmt numFmtId="170" formatCode="#,##0&quot; kg&quot;"/>
    <numFmt numFmtId="171" formatCode="#,##0&quot; kg/ko&quot;"/>
  </numFmts>
  <fonts count="39" x14ac:knownFonts="1">
    <font>
      <sz val="10"/>
      <name val="Arial"/>
    </font>
    <font>
      <sz val="10"/>
      <name val="Arial"/>
      <family val="2"/>
    </font>
    <font>
      <sz val="8"/>
      <name val="Arial"/>
      <family val="2"/>
    </font>
    <font>
      <b/>
      <sz val="14"/>
      <name val="Verdana"/>
      <family val="2"/>
    </font>
    <font>
      <sz val="10"/>
      <name val="Verdana"/>
      <family val="2"/>
    </font>
    <font>
      <sz val="9"/>
      <name val="Verdana"/>
      <family val="2"/>
    </font>
    <font>
      <i/>
      <sz val="9"/>
      <name val="Verdana"/>
      <family val="2"/>
    </font>
    <font>
      <b/>
      <sz val="10"/>
      <name val="Verdana"/>
      <family val="2"/>
    </font>
    <font>
      <b/>
      <sz val="9"/>
      <name val="Verdana"/>
      <family val="2"/>
    </font>
    <font>
      <i/>
      <u/>
      <sz val="11"/>
      <name val="Verdana"/>
      <family val="2"/>
    </font>
    <font>
      <b/>
      <i/>
      <sz val="12"/>
      <name val="Verdana"/>
      <family val="2"/>
    </font>
    <font>
      <sz val="10"/>
      <color indexed="9"/>
      <name val="Verdana"/>
      <family val="2"/>
    </font>
    <font>
      <b/>
      <sz val="11"/>
      <name val="Verdana"/>
      <family val="2"/>
    </font>
    <font>
      <sz val="11"/>
      <name val="Verdana"/>
      <family val="2"/>
    </font>
    <font>
      <sz val="10"/>
      <name val="Arial"/>
      <family val="2"/>
    </font>
    <font>
      <b/>
      <sz val="16"/>
      <name val="Verdana"/>
      <family val="2"/>
    </font>
    <font>
      <b/>
      <sz val="18"/>
      <name val="Verdana"/>
      <family val="2"/>
    </font>
    <font>
      <sz val="8"/>
      <name val="Verdana"/>
      <family val="2"/>
    </font>
    <font>
      <i/>
      <sz val="10"/>
      <name val="Verdana"/>
      <family val="2"/>
    </font>
    <font>
      <i/>
      <u/>
      <sz val="10"/>
      <name val="Verdana"/>
      <family val="2"/>
    </font>
    <font>
      <sz val="9"/>
      <name val="Arial"/>
      <family val="2"/>
    </font>
    <font>
      <b/>
      <sz val="10"/>
      <name val="Arial"/>
      <family val="2"/>
    </font>
    <font>
      <b/>
      <sz val="10"/>
      <name val="Arial"/>
      <family val="2"/>
    </font>
    <font>
      <sz val="8"/>
      <color indexed="81"/>
      <name val="Tahoma"/>
      <family val="2"/>
    </font>
    <font>
      <sz val="8"/>
      <name val="Arial"/>
      <family val="2"/>
    </font>
    <font>
      <sz val="8"/>
      <name val="Arial Narrow"/>
      <family val="2"/>
    </font>
    <font>
      <sz val="9"/>
      <name val="Arial Narrow"/>
      <family val="2"/>
    </font>
    <font>
      <sz val="10"/>
      <name val="Arial Narrow"/>
      <family val="2"/>
    </font>
    <font>
      <b/>
      <sz val="8"/>
      <color indexed="81"/>
      <name val="Tahoma"/>
      <family val="2"/>
    </font>
    <font>
      <b/>
      <i/>
      <sz val="9"/>
      <name val="Verdana"/>
      <family val="2"/>
    </font>
    <font>
      <i/>
      <sz val="10"/>
      <name val="Arial"/>
      <family val="2"/>
    </font>
    <font>
      <i/>
      <sz val="8"/>
      <name val="Arial"/>
      <family val="2"/>
    </font>
    <font>
      <b/>
      <sz val="22"/>
      <name val="Verdana"/>
      <family val="2"/>
    </font>
    <font>
      <sz val="10"/>
      <color theme="0"/>
      <name val="Verdana"/>
      <family val="2"/>
    </font>
    <font>
      <sz val="9"/>
      <color theme="0"/>
      <name val="Verdana"/>
      <family val="2"/>
    </font>
    <font>
      <b/>
      <sz val="10"/>
      <color rgb="FFFF0000"/>
      <name val="Verdana"/>
      <family val="2"/>
    </font>
    <font>
      <b/>
      <sz val="8"/>
      <color rgb="FFFF0000"/>
      <name val="Verdana"/>
      <family val="2"/>
    </font>
    <font>
      <sz val="8"/>
      <color theme="0" tint="-0.34998626667073579"/>
      <name val="Arial Narrow"/>
      <family val="2"/>
    </font>
    <font>
      <b/>
      <sz val="15"/>
      <name val="Verdana"/>
      <family val="2"/>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4">
    <xf numFmtId="0" fontId="0" fillId="0" borderId="0" xfId="0"/>
    <xf numFmtId="0" fontId="4" fillId="0" borderId="0" xfId="0" applyFont="1"/>
    <xf numFmtId="0" fontId="5" fillId="0" borderId="0" xfId="0" applyFont="1" applyAlignment="1">
      <alignment horizontal="center"/>
    </xf>
    <xf numFmtId="164" fontId="5" fillId="0" borderId="1" xfId="0" applyNumberFormat="1" applyFont="1" applyBorder="1" applyAlignment="1">
      <alignment horizontal="center"/>
    </xf>
    <xf numFmtId="0" fontId="5" fillId="0" borderId="0" xfId="0" applyFont="1" applyBorder="1" applyAlignment="1">
      <alignment horizontal="center"/>
    </xf>
    <xf numFmtId="0" fontId="4" fillId="0" borderId="0" xfId="0" applyFont="1" applyBorder="1"/>
    <xf numFmtId="0" fontId="11" fillId="0" borderId="0" xfId="0" applyFont="1"/>
    <xf numFmtId="0" fontId="4" fillId="0" borderId="0" xfId="0" applyFont="1" applyFill="1"/>
    <xf numFmtId="0" fontId="12" fillId="0" borderId="0" xfId="0" applyFont="1" applyAlignment="1">
      <alignment horizontal="left"/>
    </xf>
    <xf numFmtId="0" fontId="7" fillId="0" borderId="0" xfId="0" applyFont="1"/>
    <xf numFmtId="165" fontId="4" fillId="0" borderId="0" xfId="0" applyNumberFormat="1" applyFont="1"/>
    <xf numFmtId="165" fontId="5" fillId="0" borderId="0" xfId="0" applyNumberFormat="1" applyFont="1" applyAlignment="1">
      <alignment horizontal="center"/>
    </xf>
    <xf numFmtId="0" fontId="4" fillId="0" borderId="0" xfId="0" applyFont="1" applyAlignment="1"/>
    <xf numFmtId="0" fontId="8" fillId="0" borderId="0" xfId="0" applyFont="1" applyAlignment="1">
      <alignment horizontal="right"/>
    </xf>
    <xf numFmtId="164" fontId="5" fillId="0" borderId="2" xfId="0" applyNumberFormat="1" applyFont="1" applyBorder="1" applyAlignment="1">
      <alignment horizontal="center"/>
    </xf>
    <xf numFmtId="0" fontId="5" fillId="0" borderId="0" xfId="0" applyFont="1" applyFill="1" applyAlignment="1">
      <alignment horizontal="center"/>
    </xf>
    <xf numFmtId="0" fontId="17" fillId="0" borderId="0" xfId="0" applyFont="1" applyFill="1" applyBorder="1" applyAlignment="1">
      <alignment horizontal="center"/>
    </xf>
    <xf numFmtId="164" fontId="4" fillId="0" borderId="0" xfId="0" applyNumberFormat="1" applyFont="1" applyFill="1" applyBorder="1"/>
    <xf numFmtId="164" fontId="17" fillId="0" borderId="0" xfId="0" applyNumberFormat="1" applyFont="1" applyBorder="1" applyAlignment="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0" borderId="0" xfId="0" applyFont="1" applyFill="1" applyBorder="1" applyAlignment="1">
      <alignment horizontal="center"/>
    </xf>
    <xf numFmtId="164" fontId="17" fillId="0" borderId="0" xfId="0" applyNumberFormat="1" applyFont="1" applyFill="1" applyBorder="1" applyAlignment="1">
      <alignment horizontal="center"/>
    </xf>
    <xf numFmtId="164" fontId="5" fillId="0" borderId="0" xfId="0" applyNumberFormat="1" applyFont="1" applyFill="1" applyBorder="1" applyAlignment="1">
      <alignment horizontal="center"/>
    </xf>
    <xf numFmtId="0" fontId="17" fillId="0" borderId="0" xfId="0" applyFont="1" applyFill="1" applyBorder="1" applyAlignment="1" applyProtection="1">
      <alignment horizontal="center"/>
    </xf>
    <xf numFmtId="0" fontId="0" fillId="0" borderId="0" xfId="0" applyBorder="1"/>
    <xf numFmtId="0" fontId="21" fillId="0" borderId="0" xfId="0" applyFont="1"/>
    <xf numFmtId="0" fontId="8" fillId="0" borderId="0" xfId="0" applyFont="1" applyAlignment="1">
      <alignment horizontal="left"/>
    </xf>
    <xf numFmtId="0" fontId="22" fillId="0" borderId="0" xfId="0" applyFont="1"/>
    <xf numFmtId="0" fontId="8" fillId="0" borderId="0" xfId="0" applyFont="1" applyBorder="1" applyAlignment="1">
      <alignment horizontal="right"/>
    </xf>
    <xf numFmtId="0" fontId="22" fillId="0" borderId="0" xfId="0" applyFont="1" applyBorder="1"/>
    <xf numFmtId="164" fontId="17" fillId="0" borderId="1" xfId="0" applyNumberFormat="1" applyFont="1" applyBorder="1" applyAlignment="1">
      <alignment horizontal="left"/>
    </xf>
    <xf numFmtId="0" fontId="25" fillId="0" borderId="0" xfId="0" applyFont="1"/>
    <xf numFmtId="0" fontId="25" fillId="0" borderId="0" xfId="0" applyFont="1" applyAlignment="1">
      <alignment horizontal="center"/>
    </xf>
    <xf numFmtId="0" fontId="4" fillId="0" borderId="0" xfId="0" applyFont="1" applyFill="1" applyBorder="1"/>
    <xf numFmtId="0" fontId="14" fillId="0" borderId="0" xfId="0" applyFont="1"/>
    <xf numFmtId="0" fontId="12" fillId="0" borderId="0" xfId="0" applyFont="1" applyFill="1" applyBorder="1" applyAlignment="1">
      <alignment horizontal="left"/>
    </xf>
    <xf numFmtId="164" fontId="0" fillId="0" borderId="0" xfId="0" applyNumberFormat="1" applyFill="1" applyBorder="1"/>
    <xf numFmtId="0" fontId="12" fillId="0" borderId="0" xfId="0" applyFont="1"/>
    <xf numFmtId="164" fontId="14" fillId="0" borderId="0" xfId="0" applyNumberFormat="1" applyFont="1" applyAlignment="1">
      <alignment horizontal="right"/>
    </xf>
    <xf numFmtId="0" fontId="4" fillId="3" borderId="0" xfId="0" applyFont="1" applyFill="1"/>
    <xf numFmtId="0" fontId="3" fillId="3" borderId="0" xfId="0" applyFont="1" applyFill="1" applyAlignment="1">
      <alignment horizontal="center"/>
    </xf>
    <xf numFmtId="0" fontId="16" fillId="3" borderId="0" xfId="0" applyFont="1" applyFill="1" applyAlignment="1">
      <alignment horizontal="left"/>
    </xf>
    <xf numFmtId="0" fontId="4" fillId="3" borderId="0" xfId="0" applyFont="1" applyFill="1" applyAlignment="1"/>
    <xf numFmtId="0" fontId="5" fillId="3" borderId="0" xfId="0" applyFont="1" applyFill="1"/>
    <xf numFmtId="0" fontId="6" fillId="3" borderId="0" xfId="0" applyFont="1" applyFill="1" applyBorder="1" applyAlignment="1">
      <alignment vertical="center" wrapText="1"/>
    </xf>
    <xf numFmtId="0" fontId="0" fillId="3" borderId="0" xfId="0" applyFill="1" applyAlignment="1">
      <alignment wrapText="1"/>
    </xf>
    <xf numFmtId="0" fontId="5" fillId="3" borderId="0" xfId="0" applyFont="1" applyFill="1" applyAlignment="1">
      <alignment horizontal="right"/>
    </xf>
    <xf numFmtId="0" fontId="5" fillId="3" borderId="0" xfId="0" applyFont="1" applyFill="1" applyAlignment="1">
      <alignment horizontal="center"/>
    </xf>
    <xf numFmtId="0" fontId="4" fillId="3" borderId="0" xfId="0" applyFont="1" applyFill="1" applyAlignment="1">
      <alignment horizontal="right"/>
    </xf>
    <xf numFmtId="0" fontId="8" fillId="3" borderId="0" xfId="0" applyFont="1" applyFill="1" applyAlignment="1">
      <alignment horizontal="center"/>
    </xf>
    <xf numFmtId="0" fontId="12" fillId="3" borderId="0" xfId="0" applyFont="1" applyFill="1" applyAlignment="1">
      <alignment horizontal="left"/>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164" fontId="5" fillId="3" borderId="1" xfId="0" applyNumberFormat="1" applyFont="1" applyFill="1" applyBorder="1" applyAlignment="1">
      <alignment horizontal="center"/>
    </xf>
    <xf numFmtId="0" fontId="5" fillId="3" borderId="0" xfId="1" applyNumberFormat="1" applyFont="1" applyFill="1" applyBorder="1" applyAlignment="1">
      <alignment horizontal="center"/>
    </xf>
    <xf numFmtId="0" fontId="5" fillId="3" borderId="0" xfId="0" applyFont="1" applyFill="1" applyBorder="1"/>
    <xf numFmtId="0" fontId="4" fillId="3" borderId="5" xfId="0" applyFont="1" applyFill="1" applyBorder="1"/>
    <xf numFmtId="0" fontId="5" fillId="3" borderId="5" xfId="0" applyFont="1" applyFill="1" applyBorder="1" applyAlignment="1">
      <alignment horizontal="right"/>
    </xf>
    <xf numFmtId="164" fontId="5" fillId="3" borderId="5" xfId="0" applyNumberFormat="1" applyFont="1" applyFill="1" applyBorder="1" applyAlignment="1">
      <alignment horizontal="center"/>
    </xf>
    <xf numFmtId="0" fontId="5" fillId="3" borderId="5" xfId="0" applyFont="1" applyFill="1" applyBorder="1" applyAlignment="1">
      <alignment horizontal="center"/>
    </xf>
    <xf numFmtId="0" fontId="5" fillId="3" borderId="5" xfId="0" applyFont="1" applyFill="1" applyBorder="1"/>
    <xf numFmtId="0" fontId="5" fillId="3" borderId="5" xfId="1" applyNumberFormat="1" applyFont="1" applyFill="1" applyBorder="1" applyAlignment="1">
      <alignment horizontal="center"/>
    </xf>
    <xf numFmtId="164" fontId="7" fillId="3" borderId="0" xfId="0" applyNumberFormat="1" applyFont="1" applyFill="1" applyBorder="1" applyAlignment="1">
      <alignment horizontal="center"/>
    </xf>
    <xf numFmtId="164" fontId="7" fillId="3" borderId="0" xfId="0" applyNumberFormat="1" applyFont="1" applyFill="1" applyBorder="1"/>
    <xf numFmtId="0" fontId="8" fillId="3" borderId="0" xfId="0" applyFont="1" applyFill="1" applyAlignment="1">
      <alignment horizontal="right"/>
    </xf>
    <xf numFmtId="0" fontId="4" fillId="3" borderId="0" xfId="0" applyFont="1" applyFill="1" applyBorder="1"/>
    <xf numFmtId="0" fontId="4" fillId="3" borderId="0" xfId="0" applyFont="1" applyFill="1" applyBorder="1" applyProtection="1"/>
    <xf numFmtId="0" fontId="13" fillId="3" borderId="0" xfId="0" applyFont="1" applyFill="1" applyBorder="1"/>
    <xf numFmtId="0" fontId="5" fillId="3" borderId="0" xfId="0" applyFont="1" applyFill="1" applyBorder="1" applyAlignment="1">
      <alignment horizontal="right"/>
    </xf>
    <xf numFmtId="0" fontId="20" fillId="3" borderId="0" xfId="0" applyFont="1" applyFill="1" applyBorder="1" applyAlignment="1" applyProtection="1"/>
    <xf numFmtId="0" fontId="10" fillId="3" borderId="0" xfId="0" applyFont="1" applyFill="1" applyAlignment="1">
      <alignment horizontal="center"/>
    </xf>
    <xf numFmtId="0" fontId="6" fillId="3" borderId="0" xfId="0" applyFont="1" applyFill="1" applyBorder="1" applyAlignment="1">
      <alignment vertical="center"/>
    </xf>
    <xf numFmtId="0" fontId="0" fillId="3" borderId="0" xfId="0" applyFill="1" applyAlignment="1"/>
    <xf numFmtId="0" fontId="0" fillId="3" borderId="0" xfId="0" applyFill="1" applyAlignment="1">
      <alignment horizontal="right"/>
    </xf>
    <xf numFmtId="0" fontId="14" fillId="3" borderId="0" xfId="0" applyFont="1" applyFill="1" applyAlignment="1">
      <alignment horizontal="right"/>
    </xf>
    <xf numFmtId="0" fontId="5" fillId="3" borderId="1" xfId="0" applyFont="1" applyFill="1" applyBorder="1" applyAlignment="1">
      <alignment horizontal="center"/>
    </xf>
    <xf numFmtId="0" fontId="5" fillId="3" borderId="6" xfId="0" applyFont="1" applyFill="1" applyBorder="1"/>
    <xf numFmtId="0" fontId="4" fillId="3" borderId="7" xfId="0" applyFont="1" applyFill="1" applyBorder="1"/>
    <xf numFmtId="0" fontId="4" fillId="3" borderId="8" xfId="0" applyFont="1" applyFill="1" applyBorder="1"/>
    <xf numFmtId="0" fontId="25" fillId="3" borderId="0" xfId="0" applyFont="1" applyFill="1" applyAlignment="1">
      <alignment horizontal="center"/>
    </xf>
    <xf numFmtId="0" fontId="25" fillId="3" borderId="9" xfId="0" applyFont="1" applyFill="1" applyBorder="1" applyAlignment="1">
      <alignment horizontal="center"/>
    </xf>
    <xf numFmtId="0" fontId="25" fillId="3" borderId="0" xfId="0" applyFont="1" applyFill="1" applyBorder="1" applyAlignment="1">
      <alignment horizontal="center"/>
    </xf>
    <xf numFmtId="0" fontId="25" fillId="3" borderId="10" xfId="0" applyFont="1" applyFill="1" applyBorder="1" applyAlignment="1">
      <alignment horizontal="center"/>
    </xf>
    <xf numFmtId="165" fontId="5" fillId="3" borderId="0" xfId="0" applyNumberFormat="1" applyFont="1" applyFill="1" applyBorder="1"/>
    <xf numFmtId="165" fontId="5" fillId="3" borderId="9" xfId="0" applyNumberFormat="1" applyFont="1" applyFill="1" applyBorder="1"/>
    <xf numFmtId="0" fontId="4" fillId="3" borderId="10" xfId="0" applyFont="1" applyFill="1" applyBorder="1"/>
    <xf numFmtId="165" fontId="5" fillId="3" borderId="11" xfId="0" applyNumberFormat="1" applyFont="1" applyFill="1" applyBorder="1"/>
    <xf numFmtId="0" fontId="5" fillId="3" borderId="12" xfId="1" applyNumberFormat="1" applyFont="1" applyFill="1" applyBorder="1" applyAlignment="1">
      <alignment horizontal="center"/>
    </xf>
    <xf numFmtId="164" fontId="5" fillId="3" borderId="12" xfId="0" applyNumberFormat="1" applyFont="1" applyFill="1" applyBorder="1" applyAlignment="1">
      <alignment horizontal="center"/>
    </xf>
    <xf numFmtId="0" fontId="4" fillId="3" borderId="12" xfId="0" applyFont="1" applyFill="1" applyBorder="1"/>
    <xf numFmtId="0" fontId="4" fillId="3" borderId="13" xfId="0" applyFont="1" applyFill="1" applyBorder="1"/>
    <xf numFmtId="165" fontId="5" fillId="3" borderId="5" xfId="0" applyNumberFormat="1" applyFont="1" applyFill="1" applyBorder="1"/>
    <xf numFmtId="0" fontId="12" fillId="3" borderId="0" xfId="0" applyFont="1" applyFill="1" applyAlignment="1">
      <alignment horizontal="right"/>
    </xf>
    <xf numFmtId="0" fontId="9" fillId="3" borderId="0" xfId="0" applyFont="1" applyFill="1" applyBorder="1"/>
    <xf numFmtId="0" fontId="8" fillId="3" borderId="0" xfId="0" applyFont="1" applyFill="1" applyBorder="1"/>
    <xf numFmtId="0" fontId="8" fillId="3" borderId="0" xfId="0" applyFont="1" applyFill="1" applyBorder="1" applyAlignment="1">
      <alignment horizontal="right"/>
    </xf>
    <xf numFmtId="0" fontId="3" fillId="3" borderId="0" xfId="0" applyFont="1" applyFill="1" applyAlignment="1">
      <alignment horizontal="left"/>
    </xf>
    <xf numFmtId="0" fontId="15" fillId="3" borderId="0" xfId="0" applyFont="1" applyFill="1" applyAlignment="1">
      <alignment horizontal="left"/>
    </xf>
    <xf numFmtId="0" fontId="4" fillId="3" borderId="0" xfId="0" applyFont="1" applyFill="1" applyAlignment="1">
      <alignment horizontal="left"/>
    </xf>
    <xf numFmtId="0" fontId="5" fillId="3" borderId="0" xfId="0" applyFont="1" applyFill="1" applyAlignment="1"/>
    <xf numFmtId="167" fontId="5" fillId="3" borderId="0" xfId="0" applyNumberFormat="1" applyFont="1" applyFill="1" applyBorder="1"/>
    <xf numFmtId="167" fontId="5" fillId="3" borderId="9" xfId="0" applyNumberFormat="1" applyFont="1" applyFill="1" applyBorder="1"/>
    <xf numFmtId="164" fontId="5" fillId="3" borderId="14" xfId="0" applyNumberFormat="1" applyFont="1" applyFill="1" applyBorder="1" applyAlignment="1">
      <alignment horizontal="center"/>
    </xf>
    <xf numFmtId="165" fontId="5" fillId="3" borderId="0" xfId="0" applyNumberFormat="1" applyFont="1" applyFill="1" applyAlignment="1">
      <alignment horizontal="center"/>
    </xf>
    <xf numFmtId="164" fontId="5" fillId="3" borderId="2" xfId="0" applyNumberFormat="1" applyFont="1" applyFill="1" applyBorder="1" applyAlignment="1">
      <alignment horizontal="center"/>
    </xf>
    <xf numFmtId="164" fontId="5" fillId="3" borderId="8" xfId="0" applyNumberFormat="1" applyFont="1" applyFill="1" applyBorder="1" applyAlignment="1">
      <alignment horizontal="center"/>
    </xf>
    <xf numFmtId="166" fontId="5" fillId="3" borderId="0" xfId="0" applyNumberFormat="1" applyFont="1" applyFill="1" applyBorder="1"/>
    <xf numFmtId="166" fontId="5" fillId="3" borderId="9" xfId="0" applyNumberFormat="1" applyFont="1" applyFill="1" applyBorder="1"/>
    <xf numFmtId="166" fontId="5" fillId="3" borderId="11" xfId="0" applyNumberFormat="1" applyFont="1" applyFill="1" applyBorder="1"/>
    <xf numFmtId="165" fontId="5" fillId="3" borderId="12" xfId="1" applyNumberFormat="1" applyFont="1" applyFill="1" applyBorder="1" applyAlignment="1">
      <alignment horizontal="center"/>
    </xf>
    <xf numFmtId="0" fontId="0" fillId="3" borderId="0" xfId="0" applyFill="1" applyAlignment="1">
      <alignment horizontal="left"/>
    </xf>
    <xf numFmtId="0" fontId="4" fillId="3" borderId="7" xfId="0" applyFont="1" applyFill="1" applyBorder="1" applyAlignment="1">
      <alignment horizontal="center"/>
    </xf>
    <xf numFmtId="0" fontId="0" fillId="3" borderId="7" xfId="0" applyFill="1" applyBorder="1" applyAlignment="1">
      <alignment horizontal="left"/>
    </xf>
    <xf numFmtId="0" fontId="5" fillId="3" borderId="9" xfId="0" applyFont="1" applyFill="1" applyBorder="1"/>
    <xf numFmtId="0" fontId="0" fillId="3" borderId="0" xfId="0" applyFill="1" applyBorder="1" applyAlignment="1">
      <alignment horizontal="left"/>
    </xf>
    <xf numFmtId="0" fontId="4" fillId="3" borderId="0" xfId="0" applyFont="1" applyFill="1" applyBorder="1" applyAlignment="1">
      <alignment horizontal="center"/>
    </xf>
    <xf numFmtId="0" fontId="25" fillId="3" borderId="0" xfId="0" applyFont="1" applyFill="1"/>
    <xf numFmtId="0" fontId="17" fillId="3" borderId="0" xfId="0" applyFont="1" applyFill="1"/>
    <xf numFmtId="0" fontId="17" fillId="3" borderId="9" xfId="0" applyFont="1" applyFill="1" applyBorder="1"/>
    <xf numFmtId="0" fontId="25" fillId="3" borderId="0" xfId="0" applyFont="1" applyFill="1" applyBorder="1"/>
    <xf numFmtId="0" fontId="4" fillId="3" borderId="12" xfId="0" applyFont="1" applyFill="1" applyBorder="1" applyAlignment="1">
      <alignment horizontal="center"/>
    </xf>
    <xf numFmtId="2" fontId="8" fillId="3" borderId="0" xfId="0" applyNumberFormat="1" applyFont="1" applyFill="1" applyBorder="1"/>
    <xf numFmtId="164" fontId="7" fillId="3" borderId="0" xfId="0" applyNumberFormat="1" applyFont="1" applyFill="1" applyBorder="1" applyAlignment="1">
      <alignment horizontal="right"/>
    </xf>
    <xf numFmtId="0" fontId="18" fillId="3" borderId="0" xfId="0" applyFont="1" applyFill="1"/>
    <xf numFmtId="0" fontId="6" fillId="3" borderId="0" xfId="0" applyFont="1" applyFill="1" applyBorder="1" applyAlignment="1">
      <alignment horizontal="left"/>
    </xf>
    <xf numFmtId="0" fontId="20" fillId="3" borderId="0" xfId="0" applyFont="1" applyFill="1" applyBorder="1" applyAlignment="1" applyProtection="1">
      <alignment horizontal="center"/>
    </xf>
    <xf numFmtId="0" fontId="18" fillId="3" borderId="0" xfId="0" applyFont="1" applyFill="1" applyBorder="1"/>
    <xf numFmtId="165" fontId="5" fillId="3" borderId="0" xfId="0" applyNumberFormat="1" applyFont="1" applyFill="1"/>
    <xf numFmtId="0" fontId="18" fillId="3" borderId="0" xfId="0" applyFont="1" applyFill="1" applyAlignment="1">
      <alignment horizontal="center"/>
    </xf>
    <xf numFmtId="0" fontId="25" fillId="3" borderId="9" xfId="0" applyFont="1" applyFill="1" applyBorder="1"/>
    <xf numFmtId="0" fontId="25" fillId="3" borderId="10" xfId="0" applyFont="1" applyFill="1" applyBorder="1"/>
    <xf numFmtId="164" fontId="17" fillId="3" borderId="1" xfId="0" applyNumberFormat="1" applyFont="1" applyFill="1" applyBorder="1" applyAlignment="1">
      <alignment horizontal="center"/>
    </xf>
    <xf numFmtId="0" fontId="25" fillId="3" borderId="0" xfId="0" applyFont="1" applyFill="1" applyAlignment="1">
      <alignment horizontal="right"/>
    </xf>
    <xf numFmtId="0" fontId="25" fillId="3" borderId="0" xfId="0" applyFont="1" applyFill="1" applyBorder="1" applyAlignment="1" applyProtection="1">
      <alignment horizontal="center"/>
    </xf>
    <xf numFmtId="164" fontId="25" fillId="3" borderId="0" xfId="0" applyNumberFormat="1" applyFont="1" applyFill="1" applyBorder="1" applyAlignment="1">
      <alignment horizontal="center"/>
    </xf>
    <xf numFmtId="165" fontId="25" fillId="3" borderId="0" xfId="0" applyNumberFormat="1" applyFont="1" applyFill="1" applyBorder="1"/>
    <xf numFmtId="165" fontId="25" fillId="3" borderId="9" xfId="0" applyNumberFormat="1" applyFont="1" applyFill="1" applyBorder="1"/>
    <xf numFmtId="0" fontId="25" fillId="3" borderId="0" xfId="1" applyNumberFormat="1" applyFont="1" applyFill="1" applyBorder="1" applyAlignment="1">
      <alignment horizontal="center"/>
    </xf>
    <xf numFmtId="164" fontId="17" fillId="3" borderId="0" xfId="0" applyNumberFormat="1" applyFont="1" applyFill="1" applyBorder="1" applyAlignment="1">
      <alignment horizontal="center"/>
    </xf>
    <xf numFmtId="0" fontId="13" fillId="3" borderId="0" xfId="0" applyFont="1" applyFill="1" applyAlignment="1">
      <alignment horizontal="right"/>
    </xf>
    <xf numFmtId="0" fontId="13" fillId="3" borderId="0" xfId="0" applyFont="1" applyFill="1"/>
    <xf numFmtId="164" fontId="4" fillId="3" borderId="0" xfId="0" applyNumberFormat="1" applyFont="1" applyFill="1" applyBorder="1" applyAlignment="1">
      <alignment horizontal="right"/>
    </xf>
    <xf numFmtId="164" fontId="0" fillId="3" borderId="0" xfId="0" applyNumberFormat="1" applyFill="1" applyBorder="1" applyAlignment="1">
      <alignment horizontal="right"/>
    </xf>
    <xf numFmtId="165" fontId="5" fillId="3" borderId="6" xfId="0" applyNumberFormat="1" applyFont="1" applyFill="1" applyBorder="1"/>
    <xf numFmtId="164" fontId="5" fillId="3" borderId="16" xfId="0" applyNumberFormat="1" applyFont="1" applyFill="1" applyBorder="1" applyAlignment="1">
      <alignment horizontal="center"/>
    </xf>
    <xf numFmtId="0" fontId="7" fillId="3" borderId="0" xfId="0" applyFont="1" applyFill="1" applyAlignment="1">
      <alignment horizontal="right"/>
    </xf>
    <xf numFmtId="2" fontId="8" fillId="3" borderId="0" xfId="0" applyNumberFormat="1" applyFont="1" applyFill="1" applyBorder="1" applyAlignment="1">
      <alignment horizontal="right"/>
    </xf>
    <xf numFmtId="0" fontId="4" fillId="3" borderId="0" xfId="0" applyFont="1" applyFill="1" applyBorder="1" applyAlignment="1"/>
    <xf numFmtId="165" fontId="4" fillId="3" borderId="0" xfId="0" applyNumberFormat="1" applyFont="1" applyFill="1"/>
    <xf numFmtId="0" fontId="19" fillId="3" borderId="0" xfId="0" applyFont="1" applyFill="1" applyBorder="1"/>
    <xf numFmtId="164" fontId="0" fillId="0" borderId="0" xfId="0" applyNumberFormat="1" applyAlignment="1">
      <alignment horizontal="right"/>
    </xf>
    <xf numFmtId="164" fontId="0" fillId="0" borderId="0" xfId="0" applyNumberFormat="1"/>
    <xf numFmtId="0" fontId="5" fillId="3" borderId="0" xfId="0" applyFont="1" applyFill="1" applyBorder="1" applyAlignment="1" applyProtection="1">
      <alignment horizontal="center"/>
    </xf>
    <xf numFmtId="164" fontId="5" fillId="4" borderId="1" xfId="0" applyNumberFormat="1" applyFont="1" applyFill="1" applyBorder="1" applyAlignment="1">
      <alignment horizontal="center"/>
    </xf>
    <xf numFmtId="164" fontId="4" fillId="5" borderId="17" xfId="0" applyNumberFormat="1" applyFont="1" applyFill="1" applyBorder="1"/>
    <xf numFmtId="164" fontId="4" fillId="5" borderId="18" xfId="0" applyNumberFormat="1" applyFont="1" applyFill="1" applyBorder="1"/>
    <xf numFmtId="164" fontId="4" fillId="5" borderId="19" xfId="0" applyNumberFormat="1" applyFont="1" applyFill="1" applyBorder="1"/>
    <xf numFmtId="0" fontId="5" fillId="4" borderId="1" xfId="1" applyNumberFormat="1" applyFont="1" applyFill="1" applyBorder="1" applyAlignment="1">
      <alignment horizontal="center"/>
    </xf>
    <xf numFmtId="0" fontId="4" fillId="4" borderId="1" xfId="0" applyFont="1" applyFill="1" applyBorder="1" applyAlignment="1">
      <alignment horizontal="center"/>
    </xf>
    <xf numFmtId="0" fontId="5" fillId="4" borderId="16" xfId="1" applyNumberFormat="1" applyFont="1" applyFill="1" applyBorder="1" applyAlignment="1">
      <alignment horizontal="center"/>
    </xf>
    <xf numFmtId="0" fontId="33" fillId="0" borderId="0" xfId="0" applyFont="1"/>
    <xf numFmtId="0" fontId="33" fillId="0" borderId="0" xfId="0" applyFont="1" applyFill="1"/>
    <xf numFmtId="0" fontId="34" fillId="0" borderId="0" xfId="0" applyFont="1" applyFill="1"/>
    <xf numFmtId="0" fontId="5" fillId="5" borderId="0" xfId="0" applyFont="1" applyFill="1" applyBorder="1" applyAlignment="1">
      <alignment horizontal="center"/>
    </xf>
    <xf numFmtId="165" fontId="5" fillId="5" borderId="0" xfId="0" applyNumberFormat="1" applyFont="1" applyFill="1" applyBorder="1"/>
    <xf numFmtId="0" fontId="4" fillId="5" borderId="0" xfId="0" applyFont="1" applyFill="1" applyBorder="1"/>
    <xf numFmtId="0" fontId="5" fillId="5" borderId="0" xfId="0" applyFont="1" applyFill="1" applyBorder="1"/>
    <xf numFmtId="0" fontId="5" fillId="5" borderId="0" xfId="0" applyFont="1" applyFill="1" applyBorder="1" applyAlignment="1">
      <alignment horizontal="right"/>
    </xf>
    <xf numFmtId="164" fontId="5" fillId="5" borderId="0" xfId="0" applyNumberFormat="1" applyFont="1" applyFill="1" applyBorder="1" applyAlignment="1">
      <alignment horizontal="center"/>
    </xf>
    <xf numFmtId="165" fontId="5" fillId="5" borderId="11" xfId="0" applyNumberFormat="1" applyFont="1" applyFill="1" applyBorder="1"/>
    <xf numFmtId="0" fontId="5" fillId="5" borderId="12" xfId="1" applyNumberFormat="1" applyFont="1" applyFill="1" applyBorder="1" applyAlignment="1">
      <alignment horizontal="center"/>
    </xf>
    <xf numFmtId="164" fontId="5" fillId="5" borderId="12" xfId="0" applyNumberFormat="1" applyFont="1" applyFill="1" applyBorder="1" applyAlignment="1">
      <alignment horizontal="center"/>
    </xf>
    <xf numFmtId="0" fontId="4" fillId="5" borderId="12" xfId="0" applyFont="1" applyFill="1" applyBorder="1"/>
    <xf numFmtId="0" fontId="4" fillId="5" borderId="12" xfId="0" applyFont="1" applyFill="1" applyBorder="1" applyAlignment="1">
      <alignment horizontal="center"/>
    </xf>
    <xf numFmtId="0" fontId="4" fillId="5" borderId="13" xfId="0" applyFont="1" applyFill="1" applyBorder="1"/>
    <xf numFmtId="0" fontId="26" fillId="3" borderId="0" xfId="0" applyFont="1" applyFill="1" applyBorder="1" applyAlignment="1">
      <alignment horizontal="center"/>
    </xf>
    <xf numFmtId="0" fontId="26" fillId="3" borderId="0" xfId="0" applyFont="1" applyFill="1" applyAlignment="1">
      <alignment horizontal="center"/>
    </xf>
    <xf numFmtId="165" fontId="26" fillId="3" borderId="0" xfId="0" applyNumberFormat="1" applyFont="1" applyFill="1"/>
    <xf numFmtId="165" fontId="26" fillId="3" borderId="9" xfId="0" applyNumberFormat="1" applyFont="1" applyFill="1" applyBorder="1"/>
    <xf numFmtId="0" fontId="27" fillId="3" borderId="0" xfId="0" applyFont="1" applyFill="1" applyBorder="1"/>
    <xf numFmtId="164" fontId="5" fillId="0" borderId="1" xfId="0" applyNumberFormat="1" applyFont="1" applyFill="1" applyBorder="1" applyAlignment="1">
      <alignment horizontal="center"/>
    </xf>
    <xf numFmtId="170" fontId="4" fillId="0" borderId="0" xfId="0" applyNumberFormat="1" applyFont="1" applyFill="1" applyBorder="1"/>
    <xf numFmtId="171" fontId="4" fillId="0" borderId="0" xfId="0" applyNumberFormat="1" applyFont="1" applyFill="1" applyBorder="1"/>
    <xf numFmtId="170" fontId="4" fillId="0" borderId="0" xfId="0" applyNumberFormat="1" applyFont="1" applyFill="1" applyBorder="1" applyAlignment="1">
      <alignment horizontal="right"/>
    </xf>
    <xf numFmtId="171" fontId="4" fillId="0" borderId="0" xfId="0" applyNumberFormat="1" applyFont="1" applyFill="1" applyBorder="1" applyAlignment="1">
      <alignment horizontal="right"/>
    </xf>
    <xf numFmtId="170" fontId="4" fillId="0" borderId="0" xfId="0" applyNumberFormat="1" applyFont="1" applyFill="1" applyBorder="1" applyAlignment="1">
      <alignment horizontal="left"/>
    </xf>
    <xf numFmtId="0" fontId="25" fillId="0" borderId="0" xfId="0" applyFont="1" applyFill="1" applyBorder="1" applyAlignment="1">
      <alignment horizontal="center"/>
    </xf>
    <xf numFmtId="1" fontId="4" fillId="0" borderId="0" xfId="0" applyNumberFormat="1" applyFont="1" applyFill="1" applyBorder="1"/>
    <xf numFmtId="0" fontId="25" fillId="0" borderId="0" xfId="0" applyFont="1" applyFill="1" applyBorder="1"/>
    <xf numFmtId="0" fontId="4" fillId="0" borderId="0" xfId="0" applyFont="1" applyFill="1" applyBorder="1" applyAlignment="1"/>
    <xf numFmtId="1" fontId="4" fillId="0" borderId="0" xfId="0" applyNumberFormat="1" applyFont="1" applyFill="1" applyBorder="1" applyAlignment="1"/>
    <xf numFmtId="0" fontId="4" fillId="0" borderId="0" xfId="0" applyFont="1" applyFill="1" applyAlignment="1"/>
    <xf numFmtId="0" fontId="5" fillId="5" borderId="0" xfId="0" applyFont="1" applyFill="1"/>
    <xf numFmtId="0" fontId="12" fillId="5" borderId="0" xfId="0" applyFont="1" applyFill="1" applyAlignment="1">
      <alignment horizontal="right"/>
    </xf>
    <xf numFmtId="164" fontId="7" fillId="5" borderId="0" xfId="0" applyNumberFormat="1" applyFont="1" applyFill="1" applyBorder="1" applyAlignment="1">
      <alignment horizontal="center"/>
    </xf>
    <xf numFmtId="0" fontId="5" fillId="5" borderId="0" xfId="0" applyFont="1" applyFill="1" applyAlignment="1">
      <alignment horizontal="center"/>
    </xf>
    <xf numFmtId="0" fontId="4" fillId="5" borderId="0" xfId="0" applyFont="1" applyFill="1"/>
    <xf numFmtId="164" fontId="5" fillId="5" borderId="5" xfId="0" applyNumberFormat="1" applyFont="1" applyFill="1" applyBorder="1" applyAlignment="1">
      <alignment horizontal="center"/>
    </xf>
    <xf numFmtId="0" fontId="5" fillId="5" borderId="5" xfId="0" applyFont="1" applyFill="1" applyBorder="1" applyAlignment="1">
      <alignment horizontal="center"/>
    </xf>
    <xf numFmtId="165" fontId="5" fillId="5" borderId="5" xfId="0" applyNumberFormat="1" applyFont="1" applyFill="1" applyBorder="1"/>
    <xf numFmtId="1" fontId="0" fillId="0" borderId="0" xfId="0" applyNumberFormat="1"/>
    <xf numFmtId="0" fontId="6" fillId="5" borderId="0" xfId="0" applyFont="1" applyFill="1" applyBorder="1" applyAlignment="1">
      <alignment horizontal="left"/>
    </xf>
    <xf numFmtId="0" fontId="6" fillId="0" borderId="0" xfId="0" applyFont="1" applyFill="1" applyBorder="1" applyAlignment="1">
      <alignment horizontal="left"/>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4" fillId="5" borderId="5" xfId="0" applyFont="1" applyFill="1" applyBorder="1"/>
    <xf numFmtId="0" fontId="25" fillId="5" borderId="0" xfId="0" applyFont="1" applyFill="1" applyAlignment="1">
      <alignment horizontal="center"/>
    </xf>
    <xf numFmtId="0" fontId="5" fillId="0" borderId="0" xfId="0" applyFont="1" applyFill="1" applyBorder="1" applyAlignment="1">
      <alignment horizontal="right"/>
    </xf>
    <xf numFmtId="1" fontId="5" fillId="0" borderId="0" xfId="0" applyNumberFormat="1" applyFont="1" applyFill="1" applyBorder="1" applyAlignment="1" applyProtection="1">
      <alignment horizontal="center"/>
    </xf>
    <xf numFmtId="0" fontId="4" fillId="5" borderId="9" xfId="0" applyFont="1" applyFill="1" applyBorder="1"/>
    <xf numFmtId="0" fontId="5" fillId="0" borderId="0" xfId="0" applyFont="1" applyAlignment="1">
      <alignment horizontal="right"/>
    </xf>
    <xf numFmtId="1" fontId="17" fillId="5" borderId="1" xfId="0" applyNumberFormat="1" applyFont="1" applyFill="1" applyBorder="1" applyAlignment="1" applyProtection="1">
      <alignment horizontal="center"/>
    </xf>
    <xf numFmtId="0" fontId="35" fillId="0" borderId="0" xfId="0" applyFont="1"/>
    <xf numFmtId="0" fontId="35" fillId="3" borderId="0" xfId="0" applyFont="1" applyFill="1"/>
    <xf numFmtId="0" fontId="36" fillId="0" borderId="0" xfId="0" applyFont="1"/>
    <xf numFmtId="0" fontId="25" fillId="0" borderId="0" xfId="0" applyFont="1" applyFill="1" applyBorder="1" applyAlignment="1" applyProtection="1">
      <alignment horizontal="center"/>
    </xf>
    <xf numFmtId="0" fontId="4" fillId="5" borderId="12" xfId="0" applyFont="1" applyFill="1" applyBorder="1" applyAlignment="1" applyProtection="1">
      <alignment horizontal="center"/>
    </xf>
    <xf numFmtId="0" fontId="4" fillId="3" borderId="0" xfId="0" applyFont="1" applyFill="1" applyProtection="1"/>
    <xf numFmtId="0" fontId="4" fillId="0" borderId="9" xfId="0" applyFont="1" applyBorder="1"/>
    <xf numFmtId="0" fontId="25" fillId="0" borderId="9" xfId="0" applyFont="1" applyBorder="1" applyAlignment="1">
      <alignment horizontal="center"/>
    </xf>
    <xf numFmtId="0" fontId="36" fillId="0" borderId="9" xfId="0" applyFont="1" applyBorder="1"/>
    <xf numFmtId="0" fontId="37" fillId="5" borderId="30" xfId="0" applyFont="1" applyFill="1" applyBorder="1"/>
    <xf numFmtId="0" fontId="37" fillId="5" borderId="31" xfId="0" applyFont="1" applyFill="1" applyBorder="1"/>
    <xf numFmtId="0" fontId="37" fillId="5" borderId="32" xfId="0" applyFont="1" applyFill="1" applyBorder="1"/>
    <xf numFmtId="49" fontId="37" fillId="5" borderId="33" xfId="0" applyNumberFormat="1" applyFont="1" applyFill="1" applyBorder="1" applyAlignment="1">
      <alignment horizontal="center"/>
    </xf>
    <xf numFmtId="49" fontId="37" fillId="5" borderId="34" xfId="0" applyNumberFormat="1" applyFont="1" applyFill="1" applyBorder="1" applyAlignment="1">
      <alignment horizontal="center"/>
    </xf>
    <xf numFmtId="49" fontId="37" fillId="5" borderId="35" xfId="0" applyNumberFormat="1" applyFont="1" applyFill="1" applyBorder="1" applyAlignment="1">
      <alignment horizontal="center"/>
    </xf>
    <xf numFmtId="0" fontId="37" fillId="5" borderId="33" xfId="0" applyFont="1" applyFill="1" applyBorder="1"/>
    <xf numFmtId="165" fontId="37" fillId="5" borderId="34" xfId="0" applyNumberFormat="1" applyFont="1" applyFill="1" applyBorder="1"/>
    <xf numFmtId="0" fontId="37" fillId="5" borderId="34" xfId="0" applyFont="1" applyFill="1" applyBorder="1"/>
    <xf numFmtId="0" fontId="37" fillId="5" borderId="35" xfId="0" applyFont="1" applyFill="1" applyBorder="1"/>
    <xf numFmtId="0" fontId="37" fillId="5" borderId="36" xfId="0" applyFont="1" applyFill="1" applyBorder="1"/>
    <xf numFmtId="165" fontId="37" fillId="5" borderId="37" xfId="0" applyNumberFormat="1" applyFont="1" applyFill="1" applyBorder="1"/>
    <xf numFmtId="0" fontId="37" fillId="5" borderId="37" xfId="0" applyFont="1" applyFill="1" applyBorder="1"/>
    <xf numFmtId="0" fontId="37" fillId="5" borderId="38" xfId="0" applyFont="1" applyFill="1" applyBorder="1"/>
    <xf numFmtId="1" fontId="37" fillId="5" borderId="35" xfId="0" applyNumberFormat="1" applyFont="1" applyFill="1" applyBorder="1"/>
    <xf numFmtId="1" fontId="37" fillId="5" borderId="38" xfId="0" applyNumberFormat="1" applyFont="1" applyFill="1" applyBorder="1"/>
    <xf numFmtId="0" fontId="37" fillId="5" borderId="39" xfId="0" applyFont="1" applyFill="1" applyBorder="1"/>
    <xf numFmtId="0" fontId="37" fillId="5" borderId="40" xfId="0" applyFont="1" applyFill="1" applyBorder="1"/>
    <xf numFmtId="0" fontId="37" fillId="5" borderId="41" xfId="0" applyFont="1" applyFill="1" applyBorder="1"/>
    <xf numFmtId="165" fontId="37" fillId="5" borderId="33" xfId="0" applyNumberFormat="1" applyFont="1" applyFill="1" applyBorder="1"/>
    <xf numFmtId="1" fontId="37" fillId="5" borderId="34" xfId="0" applyNumberFormat="1" applyFont="1" applyFill="1" applyBorder="1"/>
    <xf numFmtId="1" fontId="37" fillId="5" borderId="36" xfId="0" applyNumberFormat="1" applyFont="1" applyFill="1" applyBorder="1"/>
    <xf numFmtId="1" fontId="37" fillId="5" borderId="37" xfId="0" applyNumberFormat="1" applyFont="1" applyFill="1" applyBorder="1"/>
    <xf numFmtId="165" fontId="37" fillId="5" borderId="35" xfId="0" applyNumberFormat="1" applyFont="1" applyFill="1" applyBorder="1"/>
    <xf numFmtId="165" fontId="37" fillId="5" borderId="38" xfId="0" applyNumberFormat="1" applyFont="1" applyFill="1" applyBorder="1"/>
    <xf numFmtId="0" fontId="25" fillId="0" borderId="0" xfId="0" applyFont="1" applyFill="1" applyAlignment="1">
      <alignment horizontal="center"/>
    </xf>
    <xf numFmtId="0" fontId="36" fillId="0" borderId="0" xfId="0" applyFont="1" applyFill="1"/>
    <xf numFmtId="49" fontId="37" fillId="5" borderId="42" xfId="0" applyNumberFormat="1" applyFont="1" applyFill="1" applyBorder="1" applyAlignment="1">
      <alignment horizontal="center"/>
    </xf>
    <xf numFmtId="0" fontId="37" fillId="5" borderId="43" xfId="0" applyFont="1" applyFill="1" applyBorder="1"/>
    <xf numFmtId="0" fontId="37" fillId="5" borderId="44" xfId="0" applyFont="1" applyFill="1" applyBorder="1"/>
    <xf numFmtId="0" fontId="37" fillId="5" borderId="45" xfId="0" applyFont="1" applyFill="1" applyBorder="1"/>
    <xf numFmtId="0" fontId="37" fillId="5" borderId="46" xfId="0" applyFont="1" applyFill="1" applyBorder="1"/>
    <xf numFmtId="0" fontId="37" fillId="5" borderId="47" xfId="0" applyFont="1" applyFill="1" applyBorder="1"/>
    <xf numFmtId="0" fontId="37" fillId="5" borderId="48" xfId="0" applyFont="1" applyFill="1" applyBorder="1"/>
    <xf numFmtId="0" fontId="37" fillId="5" borderId="49" xfId="0" applyFont="1" applyFill="1" applyBorder="1" applyAlignment="1">
      <alignment horizontal="center"/>
    </xf>
    <xf numFmtId="165" fontId="25" fillId="0" borderId="0" xfId="0" applyNumberFormat="1" applyFont="1" applyFill="1" applyBorder="1"/>
    <xf numFmtId="165" fontId="37" fillId="5" borderId="50" xfId="0" applyNumberFormat="1" applyFont="1" applyFill="1" applyBorder="1" applyAlignment="1">
      <alignment horizontal="center"/>
    </xf>
    <xf numFmtId="165" fontId="37" fillId="5" borderId="51" xfId="0" applyNumberFormat="1" applyFont="1" applyFill="1" applyBorder="1" applyAlignment="1">
      <alignment horizontal="center"/>
    </xf>
    <xf numFmtId="0" fontId="0" fillId="0" borderId="0" xfId="0" applyFill="1"/>
    <xf numFmtId="0" fontId="5" fillId="0" borderId="0" xfId="0" applyFont="1" applyFill="1" applyAlignment="1">
      <alignment wrapText="1"/>
    </xf>
    <xf numFmtId="0" fontId="0" fillId="0" borderId="0" xfId="0" applyFill="1" applyAlignment="1">
      <alignment wrapText="1"/>
    </xf>
    <xf numFmtId="0" fontId="0" fillId="5" borderId="0" xfId="0" applyFill="1" applyProtection="1"/>
    <xf numFmtId="0" fontId="30" fillId="5" borderId="0" xfId="0" applyFont="1" applyFill="1" applyProtection="1"/>
    <xf numFmtId="0" fontId="0" fillId="0" borderId="0" xfId="0" applyProtection="1"/>
    <xf numFmtId="0" fontId="5" fillId="5" borderId="0" xfId="0" applyFont="1" applyFill="1" applyProtection="1"/>
    <xf numFmtId="0" fontId="5" fillId="5" borderId="0" xfId="0" applyFont="1" applyFill="1" applyAlignment="1" applyProtection="1">
      <alignment wrapText="1"/>
    </xf>
    <xf numFmtId="0" fontId="31" fillId="5" borderId="0" xfId="0" applyFont="1" applyFill="1" applyProtection="1"/>
    <xf numFmtId="0" fontId="31" fillId="5" borderId="0" xfId="0" applyFont="1" applyFill="1" applyAlignment="1" applyProtection="1">
      <alignment wrapText="1"/>
    </xf>
    <xf numFmtId="0" fontId="0" fillId="0" borderId="0" xfId="0" applyFill="1" applyProtection="1"/>
    <xf numFmtId="0" fontId="6" fillId="5" borderId="0" xfId="0" applyFont="1" applyFill="1" applyBorder="1"/>
    <xf numFmtId="0" fontId="6" fillId="5" borderId="0" xfId="0" applyFont="1" applyFill="1"/>
    <xf numFmtId="0" fontId="20" fillId="0" borderId="0" xfId="0" applyFont="1" applyFill="1"/>
    <xf numFmtId="0" fontId="0" fillId="5" borderId="0" xfId="0" applyFill="1" applyBorder="1" applyProtection="1"/>
    <xf numFmtId="0" fontId="32" fillId="5" borderId="0" xfId="0" applyFont="1" applyFill="1" applyBorder="1" applyAlignment="1" applyProtection="1">
      <alignment horizontal="center"/>
    </xf>
    <xf numFmtId="0" fontId="0" fillId="5" borderId="0" xfId="0" applyFill="1" applyBorder="1" applyAlignment="1" applyProtection="1">
      <alignment horizontal="center"/>
    </xf>
    <xf numFmtId="0" fontId="12" fillId="5" borderId="0" xfId="0" applyFont="1" applyFill="1" applyBorder="1" applyAlignment="1" applyProtection="1">
      <alignment horizontal="center"/>
    </xf>
    <xf numFmtId="0" fontId="4" fillId="0" borderId="0" xfId="0" applyFont="1" applyProtection="1">
      <protection locked="0"/>
    </xf>
    <xf numFmtId="165" fontId="5" fillId="4" borderId="1" xfId="1" applyNumberFormat="1" applyFont="1" applyFill="1" applyBorder="1" applyAlignment="1">
      <alignment horizontal="center"/>
    </xf>
    <xf numFmtId="165" fontId="5" fillId="4" borderId="2" xfId="1" applyNumberFormat="1" applyFont="1" applyFill="1" applyBorder="1" applyAlignment="1">
      <alignment horizontal="center"/>
    </xf>
    <xf numFmtId="0" fontId="8" fillId="3" borderId="0" xfId="0" applyFont="1" applyFill="1" applyAlignment="1">
      <alignment horizontal="center" vertical="top" wrapText="1"/>
    </xf>
    <xf numFmtId="0" fontId="20" fillId="0" borderId="0" xfId="0" applyFont="1" applyBorder="1" applyAlignment="1">
      <alignment horizontal="center" vertical="top" wrapText="1"/>
    </xf>
    <xf numFmtId="0" fontId="0" fillId="0" borderId="12" xfId="0" applyBorder="1" applyAlignment="1">
      <alignment horizontal="center" vertical="top" wrapText="1"/>
    </xf>
    <xf numFmtId="0" fontId="6" fillId="3" borderId="0" xfId="0" applyFont="1" applyFill="1" applyBorder="1" applyAlignment="1">
      <alignment vertical="center" wrapText="1"/>
    </xf>
    <xf numFmtId="0" fontId="0" fillId="3" borderId="0" xfId="0" applyFill="1" applyAlignment="1">
      <alignment wrapText="1"/>
    </xf>
    <xf numFmtId="0" fontId="18" fillId="3" borderId="7" xfId="0" applyFont="1" applyFill="1" applyBorder="1" applyAlignment="1">
      <alignment horizontal="left"/>
    </xf>
    <xf numFmtId="14" fontId="4" fillId="3" borderId="1" xfId="0" applyNumberFormat="1" applyFont="1" applyFill="1" applyBorder="1" applyAlignment="1">
      <alignment horizontal="center"/>
    </xf>
    <xf numFmtId="3" fontId="4" fillId="3" borderId="1" xfId="0" applyNumberFormat="1" applyFont="1" applyFill="1" applyBorder="1" applyAlignment="1">
      <alignment horizontal="center"/>
    </xf>
    <xf numFmtId="0" fontId="4" fillId="3" borderId="1" xfId="0" applyFont="1" applyFill="1" applyBorder="1" applyAlignment="1">
      <alignment horizontal="center"/>
    </xf>
    <xf numFmtId="0" fontId="4" fillId="3" borderId="0" xfId="0" applyFont="1" applyFill="1" applyAlignment="1">
      <alignment horizontal="center"/>
    </xf>
    <xf numFmtId="14" fontId="4" fillId="3" borderId="29" xfId="0" applyNumberFormat="1" applyFont="1" applyFill="1" applyBorder="1" applyAlignment="1">
      <alignment horizontal="center"/>
    </xf>
    <xf numFmtId="14" fontId="4" fillId="3" borderId="14" xfId="0" applyNumberFormat="1" applyFont="1" applyFill="1" applyBorder="1" applyAlignment="1">
      <alignment horizontal="center"/>
    </xf>
    <xf numFmtId="3" fontId="4" fillId="3" borderId="29" xfId="0" applyNumberFormat="1" applyFont="1" applyFill="1" applyBorder="1" applyAlignment="1">
      <alignment horizontal="center"/>
    </xf>
    <xf numFmtId="0" fontId="4" fillId="3" borderId="14" xfId="0" applyFont="1" applyFill="1" applyBorder="1" applyAlignment="1">
      <alignment horizontal="center"/>
    </xf>
    <xf numFmtId="0" fontId="4" fillId="3" borderId="29" xfId="0" applyFont="1" applyFill="1" applyBorder="1" applyAlignment="1">
      <alignment horizontal="center"/>
    </xf>
    <xf numFmtId="0" fontId="20" fillId="3" borderId="0" xfId="0" applyFont="1" applyFill="1" applyBorder="1" applyAlignment="1" applyProtection="1">
      <alignment horizontal="center"/>
    </xf>
    <xf numFmtId="0" fontId="20" fillId="3" borderId="0" xfId="0" applyFont="1" applyFill="1" applyBorder="1" applyAlignment="1" applyProtection="1"/>
    <xf numFmtId="0" fontId="18" fillId="3" borderId="0" xfId="0" applyFont="1" applyFill="1" applyBorder="1" applyAlignment="1">
      <alignment horizontal="left"/>
    </xf>
    <xf numFmtId="0" fontId="8" fillId="3" borderId="0" xfId="0" applyFont="1" applyFill="1" applyAlignment="1">
      <alignment horizontal="center"/>
    </xf>
    <xf numFmtId="14" fontId="0" fillId="3" borderId="1" xfId="0" applyNumberFormat="1" applyFill="1" applyBorder="1" applyAlignment="1"/>
    <xf numFmtId="0" fontId="0" fillId="3" borderId="1" xfId="0" applyFill="1" applyBorder="1" applyAlignment="1"/>
    <xf numFmtId="0" fontId="20" fillId="3" borderId="1" xfId="0" applyFont="1" applyFill="1" applyBorder="1" applyAlignment="1" applyProtection="1">
      <alignment horizontal="center"/>
    </xf>
    <xf numFmtId="0" fontId="4" fillId="3" borderId="0" xfId="0" applyFont="1" applyFill="1" applyBorder="1" applyAlignment="1"/>
    <xf numFmtId="164" fontId="7" fillId="3" borderId="0" xfId="0" applyNumberFormat="1" applyFont="1" applyFill="1" applyBorder="1" applyAlignment="1">
      <alignment horizontal="right"/>
    </xf>
    <xf numFmtId="0" fontId="18" fillId="3" borderId="0" xfId="0" applyFont="1" applyFill="1" applyBorder="1" applyAlignment="1">
      <alignment horizontal="center"/>
    </xf>
    <xf numFmtId="0" fontId="18" fillId="3" borderId="7" xfId="0" applyFont="1" applyFill="1" applyBorder="1" applyAlignment="1">
      <alignment horizontal="center"/>
    </xf>
    <xf numFmtId="164" fontId="4" fillId="3" borderId="0" xfId="0" applyNumberFormat="1" applyFont="1" applyFill="1" applyBorder="1" applyAlignment="1">
      <alignment horizontal="right"/>
    </xf>
    <xf numFmtId="164" fontId="0" fillId="3" borderId="0" xfId="0" applyNumberFormat="1" applyFill="1" applyBorder="1" applyAlignment="1">
      <alignment horizontal="right"/>
    </xf>
    <xf numFmtId="168" fontId="3" fillId="6" borderId="15" xfId="0" applyNumberFormat="1" applyFont="1" applyFill="1" applyBorder="1" applyAlignment="1" applyProtection="1">
      <alignment horizontal="left"/>
    </xf>
    <xf numFmtId="168" fontId="29" fillId="6" borderId="22" xfId="0" applyNumberFormat="1" applyFont="1" applyFill="1" applyBorder="1" applyAlignment="1" applyProtection="1">
      <alignment horizontal="left" wrapText="1"/>
    </xf>
    <xf numFmtId="168" fontId="6" fillId="6" borderId="22" xfId="0" applyNumberFormat="1" applyFont="1" applyFill="1" applyBorder="1" applyAlignment="1" applyProtection="1">
      <alignment horizontal="left" wrapText="1"/>
    </xf>
    <xf numFmtId="168" fontId="6" fillId="6" borderId="22" xfId="0" applyNumberFormat="1" applyFont="1" applyFill="1" applyBorder="1" applyAlignment="1" applyProtection="1">
      <alignment horizontal="left"/>
    </xf>
    <xf numFmtId="168" fontId="6" fillId="6" borderId="3" xfId="0" applyNumberFormat="1" applyFont="1" applyFill="1" applyBorder="1" applyAlignment="1" applyProtection="1">
      <alignment horizontal="left"/>
    </xf>
    <xf numFmtId="0" fontId="3" fillId="7" borderId="15" xfId="0" applyFont="1" applyFill="1" applyBorder="1" applyAlignment="1" applyProtection="1">
      <alignment wrapText="1"/>
    </xf>
    <xf numFmtId="0" fontId="4" fillId="7" borderId="22" xfId="0" applyFont="1" applyFill="1" applyBorder="1" applyAlignment="1" applyProtection="1">
      <alignment wrapText="1"/>
    </xf>
    <xf numFmtId="0" fontId="5" fillId="7" borderId="22" xfId="0" applyFont="1" applyFill="1" applyBorder="1" applyAlignment="1" applyProtection="1">
      <alignment wrapText="1"/>
    </xf>
    <xf numFmtId="0" fontId="4" fillId="7" borderId="22" xfId="0" applyFont="1" applyFill="1" applyBorder="1" applyAlignment="1" applyProtection="1">
      <alignment horizontal="left" wrapText="1"/>
    </xf>
    <xf numFmtId="0" fontId="18" fillId="7" borderId="22" xfId="0" applyFont="1" applyFill="1" applyBorder="1" applyAlignment="1" applyProtection="1">
      <alignment horizontal="left" wrapText="1"/>
    </xf>
    <xf numFmtId="0" fontId="4" fillId="7" borderId="3" xfId="0" applyFont="1" applyFill="1" applyBorder="1" applyAlignment="1" applyProtection="1">
      <alignment horizontal="left" wrapText="1"/>
    </xf>
    <xf numFmtId="0" fontId="5" fillId="6" borderId="1" xfId="0" applyFont="1" applyFill="1" applyBorder="1" applyAlignment="1" applyProtection="1">
      <alignment horizontal="center"/>
      <protection locked="0"/>
    </xf>
    <xf numFmtId="2" fontId="5" fillId="6" borderId="1" xfId="0" applyNumberFormat="1" applyFont="1" applyFill="1" applyBorder="1" applyAlignment="1" applyProtection="1">
      <alignment horizontal="center"/>
      <protection locked="0"/>
    </xf>
    <xf numFmtId="168" fontId="20" fillId="6" borderId="1" xfId="0" applyNumberFormat="1" applyFont="1" applyFill="1" applyBorder="1" applyAlignment="1" applyProtection="1">
      <alignment horizontal="center"/>
      <protection locked="0"/>
    </xf>
    <xf numFmtId="0" fontId="4" fillId="6" borderId="1" xfId="0" applyFont="1" applyFill="1" applyBorder="1" applyAlignment="1" applyProtection="1">
      <alignment horizontal="center"/>
      <protection locked="0"/>
    </xf>
    <xf numFmtId="0" fontId="5" fillId="6" borderId="2" xfId="0" applyFont="1" applyFill="1" applyBorder="1" applyAlignment="1" applyProtection="1">
      <alignment horizontal="center"/>
      <protection locked="0"/>
    </xf>
    <xf numFmtId="164" fontId="8" fillId="7" borderId="15" xfId="0" applyNumberFormat="1" applyFont="1" applyFill="1" applyBorder="1"/>
    <xf numFmtId="169" fontId="8" fillId="7" borderId="4" xfId="0" applyNumberFormat="1" applyFont="1" applyFill="1" applyBorder="1"/>
    <xf numFmtId="164" fontId="7" fillId="7" borderId="23" xfId="0" applyNumberFormat="1" applyFont="1" applyFill="1" applyBorder="1" applyAlignment="1"/>
    <xf numFmtId="164" fontId="21" fillId="7" borderId="24" xfId="0" applyNumberFormat="1" applyFont="1" applyFill="1" applyBorder="1" applyAlignment="1"/>
    <xf numFmtId="164" fontId="7" fillId="7" borderId="25" xfId="0" applyNumberFormat="1" applyFont="1" applyFill="1" applyBorder="1" applyAlignment="1">
      <alignment horizontal="right"/>
    </xf>
    <xf numFmtId="164" fontId="7" fillId="7" borderId="26" xfId="0" applyNumberFormat="1" applyFont="1" applyFill="1" applyBorder="1" applyAlignment="1">
      <alignment horizontal="right"/>
    </xf>
    <xf numFmtId="169" fontId="7" fillId="7" borderId="27" xfId="0" applyNumberFormat="1" applyFont="1" applyFill="1" applyBorder="1" applyAlignment="1">
      <alignment horizontal="right"/>
    </xf>
    <xf numFmtId="169" fontId="7" fillId="7" borderId="28" xfId="0" applyNumberFormat="1" applyFont="1" applyFill="1" applyBorder="1" applyAlignment="1">
      <alignment horizontal="right"/>
    </xf>
    <xf numFmtId="164" fontId="7" fillId="7" borderId="3" xfId="0" applyNumberFormat="1" applyFont="1" applyFill="1" applyBorder="1" applyAlignment="1">
      <alignment horizontal="center"/>
    </xf>
    <xf numFmtId="164" fontId="7" fillId="7" borderId="3" xfId="0" applyNumberFormat="1" applyFont="1" applyFill="1" applyBorder="1"/>
    <xf numFmtId="1" fontId="8" fillId="7" borderId="15" xfId="0" applyNumberFormat="1" applyFont="1" applyFill="1" applyBorder="1"/>
    <xf numFmtId="2" fontId="8" fillId="7" borderId="4" xfId="0" applyNumberFormat="1" applyFont="1" applyFill="1" applyBorder="1"/>
    <xf numFmtId="164" fontId="7" fillId="7" borderId="20" xfId="0" applyNumberFormat="1" applyFont="1" applyFill="1" applyBorder="1" applyAlignment="1">
      <alignment horizontal="right"/>
    </xf>
    <xf numFmtId="0" fontId="21" fillId="7" borderId="21" xfId="0" applyFont="1" applyFill="1" applyBorder="1" applyAlignment="1">
      <alignment horizontal="right"/>
    </xf>
    <xf numFmtId="164" fontId="21" fillId="7" borderId="21" xfId="0" applyNumberFormat="1" applyFont="1" applyFill="1" applyBorder="1" applyAlignment="1">
      <alignment horizontal="right"/>
    </xf>
    <xf numFmtId="4" fontId="7" fillId="7" borderId="4" xfId="0" applyNumberFormat="1" applyFont="1" applyFill="1" applyBorder="1" applyAlignment="1">
      <alignment horizontal="right"/>
    </xf>
    <xf numFmtId="3" fontId="7" fillId="7" borderId="3" xfId="0" applyNumberFormat="1" applyFont="1" applyFill="1" applyBorder="1" applyAlignment="1">
      <alignment horizontal="right"/>
    </xf>
    <xf numFmtId="1" fontId="8" fillId="7" borderId="15" xfId="0" applyNumberFormat="1" applyFont="1" applyFill="1" applyBorder="1" applyAlignment="1">
      <alignment horizontal="right"/>
    </xf>
    <xf numFmtId="2" fontId="8" fillId="7" borderId="4" xfId="0" applyNumberFormat="1" applyFont="1" applyFill="1" applyBorder="1" applyAlignment="1">
      <alignment horizontal="right"/>
    </xf>
    <xf numFmtId="164" fontId="7" fillId="7" borderId="20" xfId="0" applyNumberFormat="1" applyFont="1" applyFill="1" applyBorder="1" applyAlignment="1"/>
    <xf numFmtId="0" fontId="7" fillId="7" borderId="21" xfId="0" applyFont="1" applyFill="1" applyBorder="1" applyAlignment="1"/>
    <xf numFmtId="0" fontId="21" fillId="7" borderId="21" xfId="0" applyFont="1" applyFill="1" applyBorder="1" applyAlignment="1"/>
    <xf numFmtId="3" fontId="7" fillId="7" borderId="3" xfId="0" applyNumberFormat="1" applyFont="1" applyFill="1" applyBorder="1"/>
    <xf numFmtId="4" fontId="7" fillId="7" borderId="4" xfId="0" applyNumberFormat="1" applyFont="1" applyFill="1" applyBorder="1"/>
    <xf numFmtId="164" fontId="7" fillId="7" borderId="20" xfId="0" applyNumberFormat="1" applyFont="1" applyFill="1" applyBorder="1" applyAlignment="1"/>
    <xf numFmtId="2" fontId="7" fillId="7" borderId="4" xfId="0" applyNumberFormat="1" applyFont="1" applyFill="1" applyBorder="1"/>
    <xf numFmtId="0" fontId="21" fillId="7" borderId="21" xfId="0" applyFont="1" applyFill="1" applyBorder="1" applyAlignment="1"/>
    <xf numFmtId="0" fontId="7" fillId="7" borderId="21" xfId="0" applyFont="1" applyFill="1" applyBorder="1" applyAlignment="1"/>
    <xf numFmtId="0" fontId="17" fillId="6" borderId="1" xfId="0" applyFont="1" applyFill="1" applyBorder="1" applyAlignment="1" applyProtection="1">
      <alignment horizontal="center"/>
      <protection locked="0"/>
    </xf>
    <xf numFmtId="1" fontId="5" fillId="6" borderId="1" xfId="0" applyNumberFormat="1" applyFont="1" applyFill="1" applyBorder="1" applyAlignment="1" applyProtection="1">
      <alignment horizontal="center"/>
      <protection locked="0"/>
    </xf>
    <xf numFmtId="0" fontId="7" fillId="3" borderId="0" xfId="0" applyFont="1" applyFill="1" applyAlignment="1">
      <alignment horizontal="left"/>
    </xf>
    <xf numFmtId="164" fontId="4" fillId="3" borderId="0" xfId="0" applyNumberFormat="1" applyFont="1" applyFill="1" applyBorder="1" applyAlignment="1">
      <alignment horizontal="center"/>
    </xf>
    <xf numFmtId="0" fontId="38" fillId="3" borderId="0" xfId="0" applyFont="1" applyFill="1" applyAlignment="1">
      <alignment horizontal="left"/>
    </xf>
    <xf numFmtId="1" fontId="4" fillId="6" borderId="1" xfId="0" applyNumberFormat="1" applyFont="1" applyFill="1" applyBorder="1" applyAlignment="1" applyProtection="1">
      <alignment horizontal="center"/>
      <protection locked="0"/>
    </xf>
    <xf numFmtId="0" fontId="20" fillId="6" borderId="29" xfId="0" applyFont="1" applyFill="1" applyBorder="1" applyAlignment="1" applyProtection="1">
      <alignment horizontal="center"/>
      <protection locked="0"/>
    </xf>
    <xf numFmtId="0" fontId="20" fillId="6" borderId="52" xfId="0" applyFont="1" applyFill="1" applyBorder="1" applyAlignment="1" applyProtection="1">
      <alignment horizontal="center"/>
      <protection locked="0"/>
    </xf>
    <xf numFmtId="0" fontId="20" fillId="6" borderId="14" xfId="0" applyFont="1" applyFill="1" applyBorder="1" applyAlignment="1" applyProtection="1">
      <alignment horizontal="center"/>
      <protection locked="0"/>
    </xf>
    <xf numFmtId="3" fontId="20" fillId="6" borderId="2" xfId="0" applyNumberFormat="1" applyFont="1" applyFill="1" applyBorder="1" applyAlignment="1" applyProtection="1">
      <alignment horizontal="center"/>
      <protection locked="0"/>
    </xf>
    <xf numFmtId="0" fontId="20" fillId="6" borderId="2" xfId="0" applyFont="1" applyFill="1" applyBorder="1" applyAlignment="1" applyProtection="1">
      <alignment horizontal="center"/>
      <protection locked="0"/>
    </xf>
  </cellXfs>
  <cellStyles count="2">
    <cellStyle name="Normal" xfId="0" builtinId="0"/>
    <cellStyle name="Procent" xfId="1" builtinId="5"/>
  </cellStyles>
  <dxfs count="1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sv-SE"/>
              <a:t>Möjlig vinst vid måluppfyllnad</a:t>
            </a:r>
          </a:p>
        </c:rich>
      </c:tx>
      <c:overlay val="0"/>
      <c:spPr>
        <a:noFill/>
        <a:ln w="25400">
          <a:noFill/>
        </a:ln>
      </c:spPr>
    </c:title>
    <c:autoTitleDeleted val="0"/>
    <c:plotArea>
      <c:layout/>
      <c:barChart>
        <c:barDir val="col"/>
        <c:grouping val="clustered"/>
        <c:varyColors val="0"/>
        <c:ser>
          <c:idx val="1"/>
          <c:order val="0"/>
          <c:tx>
            <c:strRef>
              <c:f>Blad1!$E$4</c:f>
              <c:strCache>
                <c:ptCount val="1"/>
                <c:pt idx="0">
                  <c:v>ditt mål</c:v>
                </c:pt>
              </c:strCache>
            </c:strRef>
          </c:tx>
          <c:spPr>
            <a:solidFill>
              <a:srgbClr val="9BBB59"/>
            </a:solidFill>
            <a:ln>
              <a:solidFill>
                <a:sysClr val="windowText" lastClr="000000"/>
              </a:solidFill>
            </a:ln>
          </c:spPr>
          <c:invertIfNegative val="0"/>
          <c:cat>
            <c:strRef>
              <c:f>Blad1!$B$5:$B$10</c:f>
              <c:strCache>
                <c:ptCount val="6"/>
                <c:pt idx="0">
                  <c:v>Kalvar</c:v>
                </c:pt>
                <c:pt idx="1">
                  <c:v>Klövar</c:v>
                </c:pt>
                <c:pt idx="2">
                  <c:v>Juver</c:v>
                </c:pt>
                <c:pt idx="3">
                  <c:v>Fruktsamhet</c:v>
                </c:pt>
                <c:pt idx="4">
                  <c:v>Utfodring</c:v>
                </c:pt>
                <c:pt idx="5">
                  <c:v>Hållbarhet</c:v>
                </c:pt>
              </c:strCache>
            </c:strRef>
          </c:cat>
          <c:val>
            <c:numRef>
              <c:f>Blad1!$E$5:$E$10</c:f>
              <c:numCache>
                <c:formatCode>#\ ##0\ "kr"</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13F-410A-98C6-0B965AD066F1}"/>
            </c:ext>
          </c:extLst>
        </c:ser>
        <c:dLbls>
          <c:showLegendKey val="0"/>
          <c:showVal val="0"/>
          <c:showCatName val="0"/>
          <c:showSerName val="0"/>
          <c:showPercent val="0"/>
          <c:showBubbleSize val="0"/>
        </c:dLbls>
        <c:gapWidth val="50"/>
        <c:axId val="353489184"/>
        <c:axId val="353489576"/>
      </c:barChart>
      <c:catAx>
        <c:axId val="353489184"/>
        <c:scaling>
          <c:orientation val="minMax"/>
        </c:scaling>
        <c:delete val="0"/>
        <c:axPos val="b"/>
        <c:numFmt formatCode="General" sourceLinked="1"/>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sv-SE"/>
          </a:p>
        </c:txPr>
        <c:crossAx val="353489576"/>
        <c:crosses val="autoZero"/>
        <c:auto val="1"/>
        <c:lblAlgn val="ctr"/>
        <c:lblOffset val="100"/>
        <c:noMultiLvlLbl val="0"/>
      </c:catAx>
      <c:valAx>
        <c:axId val="353489576"/>
        <c:scaling>
          <c:orientation val="minMax"/>
        </c:scaling>
        <c:delete val="0"/>
        <c:axPos val="l"/>
        <c:majorGridlines/>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4891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sv-SE"/>
              <a:t>Kalvhälsan i besättningen</a:t>
            </a:r>
          </a:p>
        </c:rich>
      </c:tx>
      <c:overlay val="0"/>
      <c:spPr>
        <a:noFill/>
        <a:ln w="25400">
          <a:noFill/>
        </a:ln>
      </c:spPr>
    </c:title>
    <c:autoTitleDeleted val="0"/>
    <c:plotArea>
      <c:layout/>
      <c:barChart>
        <c:barDir val="col"/>
        <c:grouping val="cluster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E6A8-4E1E-96D4-9BAB31F2EF08}"/>
              </c:ext>
            </c:extLst>
          </c:dPt>
          <c:dPt>
            <c:idx val="1"/>
            <c:invertIfNegative val="0"/>
            <c:bubble3D val="0"/>
            <c:spPr>
              <a:solidFill>
                <a:schemeClr val="tx2"/>
              </a:solidFill>
            </c:spPr>
            <c:extLst>
              <c:ext xmlns:c16="http://schemas.microsoft.com/office/drawing/2014/chart" uri="{C3380CC4-5D6E-409C-BE32-E72D297353CC}">
                <c16:uniqueId val="{00000003-E6A8-4E1E-96D4-9BAB31F2EF08}"/>
              </c:ext>
            </c:extLst>
          </c:dPt>
          <c:dPt>
            <c:idx val="2"/>
            <c:invertIfNegative val="0"/>
            <c:bubble3D val="0"/>
            <c:spPr>
              <a:solidFill>
                <a:srgbClr val="9BBB59"/>
              </a:solidFill>
            </c:spPr>
            <c:extLst>
              <c:ext xmlns:c16="http://schemas.microsoft.com/office/drawing/2014/chart" uri="{C3380CC4-5D6E-409C-BE32-E72D297353CC}">
                <c16:uniqueId val="{00000005-E6A8-4E1E-96D4-9BAB31F2EF08}"/>
              </c:ext>
            </c:extLst>
          </c:dPt>
          <c:cat>
            <c:strRef>
              <c:f>Blad1!$H$16:$H$18</c:f>
              <c:strCache>
                <c:ptCount val="3"/>
                <c:pt idx="0">
                  <c:v>Kostnad                           Kalvar</c:v>
                </c:pt>
                <c:pt idx="1">
                  <c:v>Kokontroll                          median</c:v>
                </c:pt>
                <c:pt idx="2">
                  <c:v>Vinst vid                           måluppfyllnad</c:v>
                </c:pt>
              </c:strCache>
            </c:strRef>
          </c:cat>
          <c:val>
            <c:numRef>
              <c:f>Blad1!$I$16:$I$18</c:f>
              <c:numCache>
                <c:formatCode>#\ ##0\ "kr"</c:formatCode>
                <c:ptCount val="3"/>
                <c:pt idx="0">
                  <c:v>0</c:v>
                </c:pt>
                <c:pt idx="1">
                  <c:v>0</c:v>
                </c:pt>
                <c:pt idx="2">
                  <c:v>0</c:v>
                </c:pt>
              </c:numCache>
            </c:numRef>
          </c:val>
          <c:extLst>
            <c:ext xmlns:c16="http://schemas.microsoft.com/office/drawing/2014/chart" uri="{C3380CC4-5D6E-409C-BE32-E72D297353CC}">
              <c16:uniqueId val="{00000006-E6A8-4E1E-96D4-9BAB31F2EF08}"/>
            </c:ext>
          </c:extLst>
        </c:ser>
        <c:dLbls>
          <c:showLegendKey val="0"/>
          <c:showVal val="0"/>
          <c:showCatName val="0"/>
          <c:showSerName val="0"/>
          <c:showPercent val="0"/>
          <c:showBubbleSize val="0"/>
        </c:dLbls>
        <c:gapWidth val="150"/>
        <c:axId val="353490360"/>
        <c:axId val="353490752"/>
      </c:barChart>
      <c:catAx>
        <c:axId val="353490360"/>
        <c:scaling>
          <c:orientation val="minMax"/>
        </c:scaling>
        <c:delete val="0"/>
        <c:axPos val="b"/>
        <c:numFmt formatCode="General" sourceLinked="1"/>
        <c:majorTickMark val="none"/>
        <c:minorTickMark val="none"/>
        <c:tickLblPos val="nextTo"/>
        <c:txPr>
          <a:bodyPr rot="0" vert="horz"/>
          <a:lstStyle/>
          <a:p>
            <a:pPr>
              <a:defRPr sz="1050" b="1" i="0" u="none" strike="noStrike" baseline="0">
                <a:solidFill>
                  <a:srgbClr val="000000"/>
                </a:solidFill>
                <a:latin typeface="Calibri"/>
                <a:ea typeface="Calibri"/>
                <a:cs typeface="Calibri"/>
              </a:defRPr>
            </a:pPr>
            <a:endParaRPr lang="sv-SE"/>
          </a:p>
        </c:txPr>
        <c:crossAx val="353490752"/>
        <c:crosses val="autoZero"/>
        <c:auto val="1"/>
        <c:lblAlgn val="ctr"/>
        <c:lblOffset val="100"/>
        <c:noMultiLvlLbl val="0"/>
      </c:catAx>
      <c:valAx>
        <c:axId val="353490752"/>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490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sv-SE"/>
              <a:t>Klövhälsan i besättningen</a:t>
            </a:r>
          </a:p>
        </c:rich>
      </c:tx>
      <c:overlay val="0"/>
      <c:spPr>
        <a:noFill/>
        <a:ln w="25400">
          <a:noFill/>
        </a:ln>
      </c:spPr>
    </c:title>
    <c:autoTitleDeleted val="0"/>
    <c:plotArea>
      <c:layout/>
      <c:barChart>
        <c:barDir val="col"/>
        <c:grouping val="cluster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F358-4A9F-A0B1-3A5B085DCCC7}"/>
              </c:ext>
            </c:extLst>
          </c:dPt>
          <c:dPt>
            <c:idx val="1"/>
            <c:invertIfNegative val="0"/>
            <c:bubble3D val="0"/>
            <c:spPr>
              <a:solidFill>
                <a:schemeClr val="tx2"/>
              </a:solidFill>
            </c:spPr>
            <c:extLst>
              <c:ext xmlns:c16="http://schemas.microsoft.com/office/drawing/2014/chart" uri="{C3380CC4-5D6E-409C-BE32-E72D297353CC}">
                <c16:uniqueId val="{00000003-F358-4A9F-A0B1-3A5B085DCCC7}"/>
              </c:ext>
            </c:extLst>
          </c:dPt>
          <c:dPt>
            <c:idx val="2"/>
            <c:invertIfNegative val="0"/>
            <c:bubble3D val="0"/>
            <c:spPr>
              <a:solidFill>
                <a:schemeClr val="accent3"/>
              </a:solidFill>
            </c:spPr>
            <c:extLst>
              <c:ext xmlns:c16="http://schemas.microsoft.com/office/drawing/2014/chart" uri="{C3380CC4-5D6E-409C-BE32-E72D297353CC}">
                <c16:uniqueId val="{00000005-F358-4A9F-A0B1-3A5B085DCCC7}"/>
              </c:ext>
            </c:extLst>
          </c:dPt>
          <c:cat>
            <c:strRef>
              <c:f>Blad1!$H$12:$H$14</c:f>
              <c:strCache>
                <c:ptCount val="3"/>
                <c:pt idx="0">
                  <c:v>Kostnad                              Klövar</c:v>
                </c:pt>
                <c:pt idx="1">
                  <c:v>Kokontroll                          median</c:v>
                </c:pt>
                <c:pt idx="2">
                  <c:v>Vinst vid                            måluppfyllnad</c:v>
                </c:pt>
              </c:strCache>
            </c:strRef>
          </c:cat>
          <c:val>
            <c:numRef>
              <c:f>Blad1!$I$12:$I$14</c:f>
              <c:numCache>
                <c:formatCode>#\ ##0\ "kr"</c:formatCode>
                <c:ptCount val="3"/>
                <c:pt idx="0">
                  <c:v>0</c:v>
                </c:pt>
                <c:pt idx="1">
                  <c:v>0</c:v>
                </c:pt>
                <c:pt idx="2">
                  <c:v>0</c:v>
                </c:pt>
              </c:numCache>
            </c:numRef>
          </c:val>
          <c:extLst>
            <c:ext xmlns:c16="http://schemas.microsoft.com/office/drawing/2014/chart" uri="{C3380CC4-5D6E-409C-BE32-E72D297353CC}">
              <c16:uniqueId val="{00000006-F358-4A9F-A0B1-3A5B085DCCC7}"/>
            </c:ext>
          </c:extLst>
        </c:ser>
        <c:dLbls>
          <c:showLegendKey val="0"/>
          <c:showVal val="0"/>
          <c:showCatName val="0"/>
          <c:showSerName val="0"/>
          <c:showPercent val="0"/>
          <c:showBubbleSize val="0"/>
        </c:dLbls>
        <c:gapWidth val="150"/>
        <c:axId val="353491536"/>
        <c:axId val="353491928"/>
      </c:barChart>
      <c:catAx>
        <c:axId val="353491536"/>
        <c:scaling>
          <c:orientation val="minMax"/>
        </c:scaling>
        <c:delete val="0"/>
        <c:axPos val="b"/>
        <c:numFmt formatCode="General" sourceLinked="1"/>
        <c:majorTickMark val="none"/>
        <c:minorTickMark val="none"/>
        <c:tickLblPos val="nextTo"/>
        <c:txPr>
          <a:bodyPr rot="0" vert="horz"/>
          <a:lstStyle/>
          <a:p>
            <a:pPr>
              <a:defRPr sz="1050" b="1" i="0" u="none" strike="noStrike" baseline="0">
                <a:solidFill>
                  <a:srgbClr val="000000"/>
                </a:solidFill>
                <a:latin typeface="Calibri"/>
                <a:ea typeface="Calibri"/>
                <a:cs typeface="Calibri"/>
              </a:defRPr>
            </a:pPr>
            <a:endParaRPr lang="sv-SE"/>
          </a:p>
        </c:txPr>
        <c:crossAx val="353491928"/>
        <c:crosses val="autoZero"/>
        <c:auto val="1"/>
        <c:lblAlgn val="ctr"/>
        <c:lblOffset val="100"/>
        <c:noMultiLvlLbl val="0"/>
      </c:catAx>
      <c:valAx>
        <c:axId val="353491928"/>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4915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sv-SE"/>
              <a:t>Juverhälsan i besättningen</a:t>
            </a:r>
          </a:p>
        </c:rich>
      </c:tx>
      <c:overlay val="0"/>
      <c:spPr>
        <a:noFill/>
        <a:ln w="25400">
          <a:noFill/>
        </a:ln>
      </c:spPr>
    </c:title>
    <c:autoTitleDeleted val="0"/>
    <c:plotArea>
      <c:layout/>
      <c:barChart>
        <c:barDir val="col"/>
        <c:grouping val="cluster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AFB2-4FDD-9FDC-A49F91253626}"/>
              </c:ext>
            </c:extLst>
          </c:dPt>
          <c:dPt>
            <c:idx val="1"/>
            <c:invertIfNegative val="0"/>
            <c:bubble3D val="0"/>
            <c:spPr>
              <a:solidFill>
                <a:schemeClr val="tx2"/>
              </a:solidFill>
            </c:spPr>
            <c:extLst>
              <c:ext xmlns:c16="http://schemas.microsoft.com/office/drawing/2014/chart" uri="{C3380CC4-5D6E-409C-BE32-E72D297353CC}">
                <c16:uniqueId val="{00000003-AFB2-4FDD-9FDC-A49F91253626}"/>
              </c:ext>
            </c:extLst>
          </c:dPt>
          <c:dPt>
            <c:idx val="2"/>
            <c:invertIfNegative val="0"/>
            <c:bubble3D val="0"/>
            <c:spPr>
              <a:solidFill>
                <a:schemeClr val="accent3"/>
              </a:solidFill>
            </c:spPr>
            <c:extLst>
              <c:ext xmlns:c16="http://schemas.microsoft.com/office/drawing/2014/chart" uri="{C3380CC4-5D6E-409C-BE32-E72D297353CC}">
                <c16:uniqueId val="{00000005-AFB2-4FDD-9FDC-A49F91253626}"/>
              </c:ext>
            </c:extLst>
          </c:dPt>
          <c:cat>
            <c:strRef>
              <c:f>Blad1!$B$20:$B$22</c:f>
              <c:strCache>
                <c:ptCount val="3"/>
                <c:pt idx="0">
                  <c:v>Kostnad                                 Juver</c:v>
                </c:pt>
                <c:pt idx="1">
                  <c:v>Kokontroll                           median</c:v>
                </c:pt>
                <c:pt idx="2">
                  <c:v>Vinst vid                            måluppfyllnad</c:v>
                </c:pt>
              </c:strCache>
            </c:strRef>
          </c:cat>
          <c:val>
            <c:numRef>
              <c:f>Blad1!$C$20:$C$22</c:f>
              <c:numCache>
                <c:formatCode>#\ ##0\ "kr"</c:formatCode>
                <c:ptCount val="3"/>
                <c:pt idx="0">
                  <c:v>0</c:v>
                </c:pt>
                <c:pt idx="1">
                  <c:v>0</c:v>
                </c:pt>
                <c:pt idx="2">
                  <c:v>0</c:v>
                </c:pt>
              </c:numCache>
            </c:numRef>
          </c:val>
          <c:extLst>
            <c:ext xmlns:c16="http://schemas.microsoft.com/office/drawing/2014/chart" uri="{C3380CC4-5D6E-409C-BE32-E72D297353CC}">
              <c16:uniqueId val="{00000006-AFB2-4FDD-9FDC-A49F91253626}"/>
            </c:ext>
          </c:extLst>
        </c:ser>
        <c:dLbls>
          <c:showLegendKey val="0"/>
          <c:showVal val="0"/>
          <c:showCatName val="0"/>
          <c:showSerName val="0"/>
          <c:showPercent val="0"/>
          <c:showBubbleSize val="0"/>
        </c:dLbls>
        <c:gapWidth val="150"/>
        <c:axId val="353679032"/>
        <c:axId val="353679424"/>
      </c:barChart>
      <c:catAx>
        <c:axId val="353679032"/>
        <c:scaling>
          <c:orientation val="minMax"/>
        </c:scaling>
        <c:delete val="0"/>
        <c:axPos val="b"/>
        <c:numFmt formatCode="General" sourceLinked="1"/>
        <c:majorTickMark val="none"/>
        <c:minorTickMark val="none"/>
        <c:tickLblPos val="nextTo"/>
        <c:txPr>
          <a:bodyPr rot="0" vert="horz"/>
          <a:lstStyle/>
          <a:p>
            <a:pPr>
              <a:defRPr sz="1050" b="1" i="0" u="none" strike="noStrike" baseline="0">
                <a:solidFill>
                  <a:srgbClr val="000000"/>
                </a:solidFill>
                <a:latin typeface="Calibri"/>
                <a:ea typeface="Calibri"/>
                <a:cs typeface="Calibri"/>
              </a:defRPr>
            </a:pPr>
            <a:endParaRPr lang="sv-SE"/>
          </a:p>
        </c:txPr>
        <c:crossAx val="353679424"/>
        <c:crosses val="autoZero"/>
        <c:auto val="1"/>
        <c:lblAlgn val="ctr"/>
        <c:lblOffset val="100"/>
        <c:noMultiLvlLbl val="0"/>
      </c:catAx>
      <c:valAx>
        <c:axId val="353679424"/>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67903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sv-SE"/>
              <a:t>Fruktsamheten i besättningen</a:t>
            </a:r>
          </a:p>
        </c:rich>
      </c:tx>
      <c:overlay val="0"/>
      <c:spPr>
        <a:noFill/>
        <a:ln w="25400">
          <a:noFill/>
        </a:ln>
      </c:spPr>
    </c:title>
    <c:autoTitleDeleted val="0"/>
    <c:plotArea>
      <c:layout>
        <c:manualLayout>
          <c:layoutTarget val="inner"/>
          <c:xMode val="edge"/>
          <c:yMode val="edge"/>
          <c:x val="0.1655617995008466"/>
          <c:y val="0.17349592664553296"/>
          <c:w val="0.76162195445388936"/>
          <c:h val="0.61705252752496842"/>
        </c:manualLayout>
      </c:layout>
      <c:barChart>
        <c:barDir val="col"/>
        <c:grouping val="cluster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4D3A-41B9-98AD-BAD670E5C965}"/>
              </c:ext>
            </c:extLst>
          </c:dPt>
          <c:dPt>
            <c:idx val="1"/>
            <c:invertIfNegative val="0"/>
            <c:bubble3D val="0"/>
            <c:spPr>
              <a:solidFill>
                <a:schemeClr val="tx2"/>
              </a:solidFill>
            </c:spPr>
            <c:extLst>
              <c:ext xmlns:c16="http://schemas.microsoft.com/office/drawing/2014/chart" uri="{C3380CC4-5D6E-409C-BE32-E72D297353CC}">
                <c16:uniqueId val="{00000003-4D3A-41B9-98AD-BAD670E5C965}"/>
              </c:ext>
            </c:extLst>
          </c:dPt>
          <c:dPt>
            <c:idx val="2"/>
            <c:invertIfNegative val="0"/>
            <c:bubble3D val="0"/>
            <c:spPr>
              <a:solidFill>
                <a:schemeClr val="accent3"/>
              </a:solidFill>
            </c:spPr>
            <c:extLst>
              <c:ext xmlns:c16="http://schemas.microsoft.com/office/drawing/2014/chart" uri="{C3380CC4-5D6E-409C-BE32-E72D297353CC}">
                <c16:uniqueId val="{00000005-4D3A-41B9-98AD-BAD670E5C965}"/>
              </c:ext>
            </c:extLst>
          </c:dPt>
          <c:cat>
            <c:strRef>
              <c:f>Blad1!$B$16:$B$18</c:f>
              <c:strCache>
                <c:ptCount val="3"/>
                <c:pt idx="0">
                  <c:v>Kostnad                          Fruktsamhet</c:v>
                </c:pt>
                <c:pt idx="1">
                  <c:v>Kokontroll                          median</c:v>
                </c:pt>
                <c:pt idx="2">
                  <c:v>Vinst vid                            måluppfyllnad</c:v>
                </c:pt>
              </c:strCache>
            </c:strRef>
          </c:cat>
          <c:val>
            <c:numRef>
              <c:f>Blad1!$C$16:$C$18</c:f>
              <c:numCache>
                <c:formatCode>#\ ##0\ "kr"</c:formatCode>
                <c:ptCount val="3"/>
                <c:pt idx="0">
                  <c:v>0</c:v>
                </c:pt>
                <c:pt idx="1">
                  <c:v>0</c:v>
                </c:pt>
                <c:pt idx="2">
                  <c:v>0</c:v>
                </c:pt>
              </c:numCache>
            </c:numRef>
          </c:val>
          <c:extLst>
            <c:ext xmlns:c16="http://schemas.microsoft.com/office/drawing/2014/chart" uri="{C3380CC4-5D6E-409C-BE32-E72D297353CC}">
              <c16:uniqueId val="{00000006-4D3A-41B9-98AD-BAD670E5C965}"/>
            </c:ext>
          </c:extLst>
        </c:ser>
        <c:dLbls>
          <c:showLegendKey val="0"/>
          <c:showVal val="0"/>
          <c:showCatName val="0"/>
          <c:showSerName val="0"/>
          <c:showPercent val="0"/>
          <c:showBubbleSize val="0"/>
        </c:dLbls>
        <c:gapWidth val="150"/>
        <c:axId val="353680208"/>
        <c:axId val="353680600"/>
      </c:barChart>
      <c:catAx>
        <c:axId val="353680208"/>
        <c:scaling>
          <c:orientation val="minMax"/>
        </c:scaling>
        <c:delete val="0"/>
        <c:axPos val="b"/>
        <c:numFmt formatCode="General" sourceLinked="1"/>
        <c:majorTickMark val="none"/>
        <c:minorTickMark val="none"/>
        <c:tickLblPos val="nextTo"/>
        <c:txPr>
          <a:bodyPr rot="0" vert="horz"/>
          <a:lstStyle/>
          <a:p>
            <a:pPr>
              <a:defRPr sz="1050" b="1" i="0" u="none" strike="noStrike" baseline="0">
                <a:solidFill>
                  <a:srgbClr val="000000"/>
                </a:solidFill>
                <a:latin typeface="Calibri"/>
                <a:ea typeface="Calibri"/>
                <a:cs typeface="Calibri"/>
              </a:defRPr>
            </a:pPr>
            <a:endParaRPr lang="sv-SE"/>
          </a:p>
        </c:txPr>
        <c:crossAx val="353680600"/>
        <c:crosses val="autoZero"/>
        <c:auto val="1"/>
        <c:lblAlgn val="ctr"/>
        <c:lblOffset val="100"/>
        <c:noMultiLvlLbl val="0"/>
      </c:catAx>
      <c:valAx>
        <c:axId val="353680600"/>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6802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800" b="1" i="0" u="none" strike="noStrike" baseline="0">
                <a:solidFill>
                  <a:srgbClr val="000000"/>
                </a:solidFill>
                <a:latin typeface="Calibri"/>
                <a:ea typeface="Calibri"/>
                <a:cs typeface="Calibri"/>
              </a:defRPr>
            </a:pPr>
            <a:r>
              <a:rPr lang="sv-SE"/>
              <a:t>Utfodringen  i besättningen</a:t>
            </a:r>
          </a:p>
        </c:rich>
      </c:tx>
      <c:overlay val="0"/>
      <c:spPr>
        <a:noFill/>
        <a:ln w="25400">
          <a:noFill/>
        </a:ln>
      </c:spPr>
    </c:title>
    <c:autoTitleDeleted val="0"/>
    <c:plotArea>
      <c:layout/>
      <c:barChart>
        <c:barDir val="col"/>
        <c:grouping val="clustered"/>
        <c:varyColors val="0"/>
        <c:ser>
          <c:idx val="0"/>
          <c:order val="0"/>
          <c:spPr>
            <a:solidFill>
              <a:srgbClr val="C00000"/>
            </a:solidFill>
          </c:spPr>
          <c:invertIfNegative val="0"/>
          <c:dPt>
            <c:idx val="1"/>
            <c:invertIfNegative val="0"/>
            <c:bubble3D val="0"/>
            <c:spPr>
              <a:solidFill>
                <a:schemeClr val="tx2"/>
              </a:solidFill>
            </c:spPr>
            <c:extLst>
              <c:ext xmlns:c16="http://schemas.microsoft.com/office/drawing/2014/chart" uri="{C3380CC4-5D6E-409C-BE32-E72D297353CC}">
                <c16:uniqueId val="{00000001-27F6-4C14-9D6A-6DF1BF2E1B65}"/>
              </c:ext>
            </c:extLst>
          </c:dPt>
          <c:dPt>
            <c:idx val="2"/>
            <c:invertIfNegative val="0"/>
            <c:bubble3D val="0"/>
            <c:spPr>
              <a:solidFill>
                <a:schemeClr val="accent3"/>
              </a:solidFill>
            </c:spPr>
            <c:extLst>
              <c:ext xmlns:c16="http://schemas.microsoft.com/office/drawing/2014/chart" uri="{C3380CC4-5D6E-409C-BE32-E72D297353CC}">
                <c16:uniqueId val="{00000003-27F6-4C14-9D6A-6DF1BF2E1B65}"/>
              </c:ext>
            </c:extLst>
          </c:dPt>
          <c:cat>
            <c:strRef>
              <c:f>Blad1!$H$5:$H$7</c:f>
              <c:strCache>
                <c:ptCount val="3"/>
                <c:pt idx="0">
                  <c:v>Kostnad                          Utfodring</c:v>
                </c:pt>
                <c:pt idx="1">
                  <c:v>Kokontroll                       median</c:v>
                </c:pt>
                <c:pt idx="2">
                  <c:v>Vinst vid                          måluppfyllnad</c:v>
                </c:pt>
              </c:strCache>
            </c:strRef>
          </c:cat>
          <c:val>
            <c:numRef>
              <c:f>Blad1!$I$5:$I$7</c:f>
              <c:numCache>
                <c:formatCode>#\ ##0\ "kr"</c:formatCode>
                <c:ptCount val="3"/>
                <c:pt idx="0">
                  <c:v>0</c:v>
                </c:pt>
                <c:pt idx="1">
                  <c:v>0</c:v>
                </c:pt>
                <c:pt idx="2">
                  <c:v>0</c:v>
                </c:pt>
              </c:numCache>
            </c:numRef>
          </c:val>
          <c:extLst>
            <c:ext xmlns:c16="http://schemas.microsoft.com/office/drawing/2014/chart" uri="{C3380CC4-5D6E-409C-BE32-E72D297353CC}">
              <c16:uniqueId val="{00000004-27F6-4C14-9D6A-6DF1BF2E1B65}"/>
            </c:ext>
          </c:extLst>
        </c:ser>
        <c:dLbls>
          <c:showLegendKey val="0"/>
          <c:showVal val="0"/>
          <c:showCatName val="0"/>
          <c:showSerName val="0"/>
          <c:showPercent val="0"/>
          <c:showBubbleSize val="0"/>
        </c:dLbls>
        <c:gapWidth val="150"/>
        <c:axId val="353681384"/>
        <c:axId val="353681776"/>
      </c:barChart>
      <c:catAx>
        <c:axId val="353681384"/>
        <c:scaling>
          <c:orientation val="minMax"/>
        </c:scaling>
        <c:delete val="0"/>
        <c:axPos val="b"/>
        <c:numFmt formatCode="General"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sv-SE"/>
          </a:p>
        </c:txPr>
        <c:crossAx val="353681776"/>
        <c:crosses val="autoZero"/>
        <c:auto val="1"/>
        <c:lblAlgn val="ctr"/>
        <c:lblOffset val="100"/>
        <c:noMultiLvlLbl val="0"/>
      </c:catAx>
      <c:valAx>
        <c:axId val="353681776"/>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6813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800" b="1" i="0" u="none" strike="noStrike" baseline="0">
                <a:solidFill>
                  <a:srgbClr val="000000"/>
                </a:solidFill>
                <a:latin typeface="Calibri"/>
                <a:ea typeface="Calibri"/>
                <a:cs typeface="Calibri"/>
              </a:defRPr>
            </a:pPr>
            <a:r>
              <a:rPr lang="sv-SE"/>
              <a:t>Hållbarheten i besättningen</a:t>
            </a:r>
          </a:p>
        </c:rich>
      </c:tx>
      <c:overlay val="0"/>
      <c:spPr>
        <a:noFill/>
        <a:ln w="25400">
          <a:noFill/>
        </a:ln>
      </c:spPr>
    </c:title>
    <c:autoTitleDeleted val="0"/>
    <c:plotArea>
      <c:layout/>
      <c:barChart>
        <c:barDir val="col"/>
        <c:grouping val="clustered"/>
        <c:varyColors val="0"/>
        <c:ser>
          <c:idx val="0"/>
          <c:order val="0"/>
          <c:spPr>
            <a:solidFill>
              <a:srgbClr val="C00000"/>
            </a:solidFill>
          </c:spPr>
          <c:invertIfNegative val="0"/>
          <c:dPt>
            <c:idx val="1"/>
            <c:invertIfNegative val="0"/>
            <c:bubble3D val="0"/>
            <c:spPr>
              <a:solidFill>
                <a:schemeClr val="tx2"/>
              </a:solidFill>
            </c:spPr>
            <c:extLst>
              <c:ext xmlns:c16="http://schemas.microsoft.com/office/drawing/2014/chart" uri="{C3380CC4-5D6E-409C-BE32-E72D297353CC}">
                <c16:uniqueId val="{00000001-DEA5-4936-B8D8-93664187823C}"/>
              </c:ext>
            </c:extLst>
          </c:dPt>
          <c:dPt>
            <c:idx val="2"/>
            <c:invertIfNegative val="0"/>
            <c:bubble3D val="0"/>
            <c:spPr>
              <a:solidFill>
                <a:schemeClr val="accent3"/>
              </a:solidFill>
            </c:spPr>
            <c:extLst>
              <c:ext xmlns:c16="http://schemas.microsoft.com/office/drawing/2014/chart" uri="{C3380CC4-5D6E-409C-BE32-E72D297353CC}">
                <c16:uniqueId val="{00000003-DEA5-4936-B8D8-93664187823C}"/>
              </c:ext>
            </c:extLst>
          </c:dPt>
          <c:cat>
            <c:strRef>
              <c:f>Blad1!$B$12:$B$14</c:f>
              <c:strCache>
                <c:ptCount val="3"/>
                <c:pt idx="0">
                  <c:v>Kostnad                      Hållbarhet</c:v>
                </c:pt>
                <c:pt idx="1">
                  <c:v>Kokontroll                   median</c:v>
                </c:pt>
                <c:pt idx="2">
                  <c:v>Vinst vid                       målupfyllnad</c:v>
                </c:pt>
              </c:strCache>
            </c:strRef>
          </c:cat>
          <c:val>
            <c:numRef>
              <c:f>Blad1!$C$12:$C$14</c:f>
              <c:numCache>
                <c:formatCode>#\ ##0\ "kr"</c:formatCode>
                <c:ptCount val="3"/>
                <c:pt idx="0">
                  <c:v>0</c:v>
                </c:pt>
                <c:pt idx="1">
                  <c:v>0</c:v>
                </c:pt>
                <c:pt idx="2">
                  <c:v>0</c:v>
                </c:pt>
              </c:numCache>
            </c:numRef>
          </c:val>
          <c:extLst>
            <c:ext xmlns:c16="http://schemas.microsoft.com/office/drawing/2014/chart" uri="{C3380CC4-5D6E-409C-BE32-E72D297353CC}">
              <c16:uniqueId val="{00000004-DEA5-4936-B8D8-93664187823C}"/>
            </c:ext>
          </c:extLst>
        </c:ser>
        <c:dLbls>
          <c:showLegendKey val="0"/>
          <c:showVal val="0"/>
          <c:showCatName val="0"/>
          <c:showSerName val="0"/>
          <c:showPercent val="0"/>
          <c:showBubbleSize val="0"/>
        </c:dLbls>
        <c:gapWidth val="150"/>
        <c:axId val="353682560"/>
        <c:axId val="353645768"/>
      </c:barChart>
      <c:catAx>
        <c:axId val="353682560"/>
        <c:scaling>
          <c:orientation val="minMax"/>
        </c:scaling>
        <c:delete val="0"/>
        <c:axPos val="b"/>
        <c:numFmt formatCode="General"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sv-SE"/>
          </a:p>
        </c:txPr>
        <c:crossAx val="353645768"/>
        <c:crosses val="autoZero"/>
        <c:auto val="1"/>
        <c:lblAlgn val="ctr"/>
        <c:lblOffset val="100"/>
        <c:noMultiLvlLbl val="0"/>
      </c:catAx>
      <c:valAx>
        <c:axId val="353645768"/>
        <c:scaling>
          <c:orientation val="minMax"/>
        </c:scaling>
        <c:delete val="0"/>
        <c:axPos val="l"/>
        <c:majorGridlines/>
        <c:numFmt formatCode="#\ ##0\ &quot;kr&quot;"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sv-SE"/>
          </a:p>
        </c:txPr>
        <c:crossAx val="3536825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839711896478056E-3"/>
          <c:y val="1.3023091214721756E-3"/>
          <c:w val="0.99141769550611447"/>
          <c:h val="0.93911020322518934"/>
        </c:manualLayout>
      </c:layout>
      <c:barChart>
        <c:barDir val="bar"/>
        <c:grouping val="clustered"/>
        <c:varyColors val="0"/>
        <c:ser>
          <c:idx val="0"/>
          <c:order val="0"/>
          <c:tx>
            <c:strRef>
              <c:f>Blad1!$B$28</c:f>
              <c:strCache>
                <c:ptCount val="1"/>
                <c:pt idx="0">
                  <c:v>Juver</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sv-SE"/>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Blad1!$C$28</c:f>
              <c:numCache>
                <c:formatCode>General</c:formatCode>
                <c:ptCount val="1"/>
                <c:pt idx="0">
                  <c:v>0</c:v>
                </c:pt>
              </c:numCache>
            </c:numRef>
          </c:val>
          <c:extLst>
            <c:ext xmlns:c16="http://schemas.microsoft.com/office/drawing/2014/chart" uri="{C3380CC4-5D6E-409C-BE32-E72D297353CC}">
              <c16:uniqueId val="{00000000-C5D3-42C1-8A2B-FA25B4D42625}"/>
            </c:ext>
          </c:extLst>
        </c:ser>
        <c:ser>
          <c:idx val="1"/>
          <c:order val="1"/>
          <c:tx>
            <c:strRef>
              <c:f>Blad1!$B$29</c:f>
              <c:strCache>
                <c:ptCount val="1"/>
                <c:pt idx="0">
                  <c:v>Klöv/ben</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sv-SE"/>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Blad1!$C$29</c:f>
              <c:numCache>
                <c:formatCode>General</c:formatCode>
                <c:ptCount val="1"/>
                <c:pt idx="0">
                  <c:v>0</c:v>
                </c:pt>
              </c:numCache>
            </c:numRef>
          </c:val>
          <c:extLst>
            <c:ext xmlns:c16="http://schemas.microsoft.com/office/drawing/2014/chart" uri="{C3380CC4-5D6E-409C-BE32-E72D297353CC}">
              <c16:uniqueId val="{00000001-C5D3-42C1-8A2B-FA25B4D42625}"/>
            </c:ext>
          </c:extLst>
        </c:ser>
        <c:ser>
          <c:idx val="2"/>
          <c:order val="2"/>
          <c:tx>
            <c:strRef>
              <c:f>Blad1!$B$30</c:f>
              <c:strCache>
                <c:ptCount val="1"/>
                <c:pt idx="0">
                  <c:v>Fruktsamhet</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sv-SE"/>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Blad1!$C$30</c:f>
              <c:numCache>
                <c:formatCode>General</c:formatCode>
                <c:ptCount val="1"/>
                <c:pt idx="0">
                  <c:v>0</c:v>
                </c:pt>
              </c:numCache>
            </c:numRef>
          </c:val>
          <c:extLst>
            <c:ext xmlns:c16="http://schemas.microsoft.com/office/drawing/2014/chart" uri="{C3380CC4-5D6E-409C-BE32-E72D297353CC}">
              <c16:uniqueId val="{00000002-C5D3-42C1-8A2B-FA25B4D42625}"/>
            </c:ext>
          </c:extLst>
        </c:ser>
        <c:ser>
          <c:idx val="3"/>
          <c:order val="3"/>
          <c:tx>
            <c:strRef>
              <c:f>Blad1!$B$31</c:f>
              <c:strCache>
                <c:ptCount val="1"/>
                <c:pt idx="0">
                  <c:v>Övrigt</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sv-SE"/>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Blad1!$C$31</c:f>
              <c:numCache>
                <c:formatCode>0</c:formatCode>
                <c:ptCount val="1"/>
                <c:pt idx="0">
                  <c:v>0</c:v>
                </c:pt>
              </c:numCache>
            </c:numRef>
          </c:val>
          <c:extLst>
            <c:ext xmlns:c16="http://schemas.microsoft.com/office/drawing/2014/chart" uri="{C3380CC4-5D6E-409C-BE32-E72D297353CC}">
              <c16:uniqueId val="{00000003-C5D3-42C1-8A2B-FA25B4D42625}"/>
            </c:ext>
          </c:extLst>
        </c:ser>
        <c:dLbls>
          <c:showLegendKey val="0"/>
          <c:showVal val="0"/>
          <c:showCatName val="0"/>
          <c:showSerName val="0"/>
          <c:showPercent val="0"/>
          <c:showBubbleSize val="0"/>
        </c:dLbls>
        <c:gapWidth val="0"/>
        <c:axId val="353646552"/>
        <c:axId val="353646944"/>
      </c:barChart>
      <c:catAx>
        <c:axId val="353646552"/>
        <c:scaling>
          <c:orientation val="maxMin"/>
        </c:scaling>
        <c:delete val="0"/>
        <c:axPos val="l"/>
        <c:majorTickMark val="none"/>
        <c:minorTickMark val="none"/>
        <c:tickLblPos val="none"/>
        <c:crossAx val="353646944"/>
        <c:crosses val="autoZero"/>
        <c:auto val="1"/>
        <c:lblAlgn val="ctr"/>
        <c:lblOffset val="100"/>
        <c:tickLblSkip val="1"/>
        <c:tickMarkSkip val="1"/>
        <c:noMultiLvlLbl val="0"/>
      </c:catAx>
      <c:valAx>
        <c:axId val="353646944"/>
        <c:scaling>
          <c:orientation val="minMax"/>
        </c:scaling>
        <c:delete val="0"/>
        <c:axPos val="t"/>
        <c:majorGridlines/>
        <c:numFmt formatCode="General" sourceLinked="1"/>
        <c:majorTickMark val="none"/>
        <c:minorTickMark val="none"/>
        <c:tickLblPos val="none"/>
        <c:crossAx val="3536465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1457324</xdr:colOff>
      <xdr:row>3</xdr:row>
      <xdr:rowOff>0</xdr:rowOff>
    </xdr:to>
    <xdr:pic>
      <xdr:nvPicPr>
        <xdr:cNvPr id="3" name="Bildobjekt 5">
          <a:extLst>
            <a:ext uri="{FF2B5EF4-FFF2-40B4-BE49-F238E27FC236}">
              <a16:creationId xmlns:a16="http://schemas.microsoft.com/office/drawing/2014/main" id="{8E2292F7-652E-447F-937E-42D95F891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5</xdr:row>
      <xdr:rowOff>161925</xdr:rowOff>
    </xdr:from>
    <xdr:to>
      <xdr:col>6</xdr:col>
      <xdr:colOff>123825</xdr:colOff>
      <xdr:row>7</xdr:row>
      <xdr:rowOff>9525</xdr:rowOff>
    </xdr:to>
    <xdr:sp macro="" textlink="">
      <xdr:nvSpPr>
        <xdr:cNvPr id="1116814" name="Text Box 4">
          <a:extLst>
            <a:ext uri="{FF2B5EF4-FFF2-40B4-BE49-F238E27FC236}">
              <a16:creationId xmlns:a16="http://schemas.microsoft.com/office/drawing/2014/main" id="{00000000-0008-0000-0100-00008E0A1100}"/>
            </a:ext>
          </a:extLst>
        </xdr:cNvPr>
        <xdr:cNvSpPr txBox="1">
          <a:spLocks noChangeArrowheads="1"/>
        </xdr:cNvSpPr>
      </xdr:nvSpPr>
      <xdr:spPr bwMode="auto">
        <a:xfrm>
          <a:off x="4000500" y="1381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219075</xdr:colOff>
      <xdr:row>20</xdr:row>
      <xdr:rowOff>95250</xdr:rowOff>
    </xdr:from>
    <xdr:to>
      <xdr:col>11</xdr:col>
      <xdr:colOff>238125</xdr:colOff>
      <xdr:row>21</xdr:row>
      <xdr:rowOff>114300</xdr:rowOff>
    </xdr:to>
    <xdr:sp macro="" textlink="">
      <xdr:nvSpPr>
        <xdr:cNvPr id="1116815" name="Text Box 6">
          <a:extLst>
            <a:ext uri="{FF2B5EF4-FFF2-40B4-BE49-F238E27FC236}">
              <a16:creationId xmlns:a16="http://schemas.microsoft.com/office/drawing/2014/main" id="{00000000-0008-0000-0100-00008F0A1100}"/>
            </a:ext>
          </a:extLst>
        </xdr:cNvPr>
        <xdr:cNvSpPr txBox="1">
          <a:spLocks noChangeArrowheads="1"/>
        </xdr:cNvSpPr>
      </xdr:nvSpPr>
      <xdr:spPr bwMode="auto">
        <a:xfrm>
          <a:off x="7667625" y="3952875"/>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161925</xdr:colOff>
      <xdr:row>26</xdr:row>
      <xdr:rowOff>95250</xdr:rowOff>
    </xdr:from>
    <xdr:ext cx="218073" cy="159801"/>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6038850" y="5029200"/>
          <a:ext cx="218073"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sv-SE" sz="800" b="0" i="0" strike="noStrike">
              <a:solidFill>
                <a:srgbClr val="000000"/>
              </a:solidFill>
              <a:latin typeface="Arial"/>
              <a:cs typeface="Arial"/>
            </a:rPr>
            <a:t>Juer</a:t>
          </a:r>
        </a:p>
      </xdr:txBody>
    </xdr:sp>
    <xdr:clientData/>
  </xdr:oneCellAnchor>
  <xdr:twoCellAnchor>
    <xdr:from>
      <xdr:col>5</xdr:col>
      <xdr:colOff>514350</xdr:colOff>
      <xdr:row>16</xdr:row>
      <xdr:rowOff>47625</xdr:rowOff>
    </xdr:from>
    <xdr:to>
      <xdr:col>12</xdr:col>
      <xdr:colOff>0</xdr:colOff>
      <xdr:row>32</xdr:row>
      <xdr:rowOff>57150</xdr:rowOff>
    </xdr:to>
    <xdr:graphicFrame macro="">
      <xdr:nvGraphicFramePr>
        <xdr:cNvPr id="1116817" name="Diagram 5">
          <a:extLst>
            <a:ext uri="{FF2B5EF4-FFF2-40B4-BE49-F238E27FC236}">
              <a16:creationId xmlns:a16="http://schemas.microsoft.com/office/drawing/2014/main" id="{00000000-0008-0000-0100-0000910A1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95250</xdr:rowOff>
    </xdr:from>
    <xdr:to>
      <xdr:col>2</xdr:col>
      <xdr:colOff>733424</xdr:colOff>
      <xdr:row>1</xdr:row>
      <xdr:rowOff>66675</xdr:rowOff>
    </xdr:to>
    <xdr:pic>
      <xdr:nvPicPr>
        <xdr:cNvPr id="7" name="Bildobjekt 5">
          <a:extLst>
            <a:ext uri="{FF2B5EF4-FFF2-40B4-BE49-F238E27FC236}">
              <a16:creationId xmlns:a16="http://schemas.microsoft.com/office/drawing/2014/main" id="{549F0E80-8402-4642-A0F1-054C2110E5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123825</xdr:colOff>
      <xdr:row>16</xdr:row>
      <xdr:rowOff>95250</xdr:rowOff>
    </xdr:from>
    <xdr:to>
      <xdr:col>13</xdr:col>
      <xdr:colOff>457200</xdr:colOff>
      <xdr:row>31</xdr:row>
      <xdr:rowOff>114300</xdr:rowOff>
    </xdr:to>
    <xdr:graphicFrame macro="">
      <xdr:nvGraphicFramePr>
        <xdr:cNvPr id="4732" name="Diagram 2">
          <a:extLst>
            <a:ext uri="{FF2B5EF4-FFF2-40B4-BE49-F238E27FC236}">
              <a16:creationId xmlns:a16="http://schemas.microsoft.com/office/drawing/2014/main" id="{00000000-0008-0000-0200-00007C1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0</xdr:row>
      <xdr:rowOff>57150</xdr:rowOff>
    </xdr:from>
    <xdr:to>
      <xdr:col>2</xdr:col>
      <xdr:colOff>438149</xdr:colOff>
      <xdr:row>1</xdr:row>
      <xdr:rowOff>47625</xdr:rowOff>
    </xdr:to>
    <xdr:pic>
      <xdr:nvPicPr>
        <xdr:cNvPr id="4" name="Bildobjekt 5">
          <a:extLst>
            <a:ext uri="{FF2B5EF4-FFF2-40B4-BE49-F238E27FC236}">
              <a16:creationId xmlns:a16="http://schemas.microsoft.com/office/drawing/2014/main" id="{513DF22D-F40A-4A50-A8E8-170A5FD712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57150"/>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133350</xdr:colOff>
      <xdr:row>16</xdr:row>
      <xdr:rowOff>123825</xdr:rowOff>
    </xdr:from>
    <xdr:to>
      <xdr:col>13</xdr:col>
      <xdr:colOff>428625</xdr:colOff>
      <xdr:row>31</xdr:row>
      <xdr:rowOff>57150</xdr:rowOff>
    </xdr:to>
    <xdr:graphicFrame macro="">
      <xdr:nvGraphicFramePr>
        <xdr:cNvPr id="5756" name="Diagram 2">
          <a:extLst>
            <a:ext uri="{FF2B5EF4-FFF2-40B4-BE49-F238E27FC236}">
              <a16:creationId xmlns:a16="http://schemas.microsoft.com/office/drawing/2014/main" id="{00000000-0008-0000-0300-00007C1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76200</xdr:rowOff>
    </xdr:from>
    <xdr:to>
      <xdr:col>2</xdr:col>
      <xdr:colOff>466724</xdr:colOff>
      <xdr:row>1</xdr:row>
      <xdr:rowOff>47625</xdr:rowOff>
    </xdr:to>
    <xdr:pic>
      <xdr:nvPicPr>
        <xdr:cNvPr id="4" name="Bildobjekt 5">
          <a:extLst>
            <a:ext uri="{FF2B5EF4-FFF2-40B4-BE49-F238E27FC236}">
              <a16:creationId xmlns:a16="http://schemas.microsoft.com/office/drawing/2014/main" id="{156D0A27-A2F5-43FF-A7BB-157ABCA137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76200"/>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85725</xdr:colOff>
      <xdr:row>17</xdr:row>
      <xdr:rowOff>57150</xdr:rowOff>
    </xdr:from>
    <xdr:to>
      <xdr:col>15</xdr:col>
      <xdr:colOff>38100</xdr:colOff>
      <xdr:row>33</xdr:row>
      <xdr:rowOff>57150</xdr:rowOff>
    </xdr:to>
    <xdr:graphicFrame macro="">
      <xdr:nvGraphicFramePr>
        <xdr:cNvPr id="1661" name="Diagram 2">
          <a:extLst>
            <a:ext uri="{FF2B5EF4-FFF2-40B4-BE49-F238E27FC236}">
              <a16:creationId xmlns:a16="http://schemas.microsoft.com/office/drawing/2014/main" id="{00000000-0008-0000-0400-00007D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104775</xdr:rowOff>
    </xdr:from>
    <xdr:to>
      <xdr:col>2</xdr:col>
      <xdr:colOff>400049</xdr:colOff>
      <xdr:row>1</xdr:row>
      <xdr:rowOff>9525</xdr:rowOff>
    </xdr:to>
    <xdr:pic>
      <xdr:nvPicPr>
        <xdr:cNvPr id="4" name="Bildobjekt 5">
          <a:extLst>
            <a:ext uri="{FF2B5EF4-FFF2-40B4-BE49-F238E27FC236}">
              <a16:creationId xmlns:a16="http://schemas.microsoft.com/office/drawing/2014/main" id="{6C13494C-D6C2-4DDC-9438-F650DCC34E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4775"/>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16</xdr:row>
      <xdr:rowOff>28575</xdr:rowOff>
    </xdr:from>
    <xdr:to>
      <xdr:col>15</xdr:col>
      <xdr:colOff>19050</xdr:colOff>
      <xdr:row>33</xdr:row>
      <xdr:rowOff>47625</xdr:rowOff>
    </xdr:to>
    <xdr:graphicFrame macro="">
      <xdr:nvGraphicFramePr>
        <xdr:cNvPr id="2690" name="Diagram 2">
          <a:extLst>
            <a:ext uri="{FF2B5EF4-FFF2-40B4-BE49-F238E27FC236}">
              <a16:creationId xmlns:a16="http://schemas.microsoft.com/office/drawing/2014/main" id="{00000000-0008-0000-0500-000082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57151</xdr:colOff>
      <xdr:row>0</xdr:row>
      <xdr:rowOff>85725</xdr:rowOff>
    </xdr:from>
    <xdr:to>
      <xdr:col>2</xdr:col>
      <xdr:colOff>438150</xdr:colOff>
      <xdr:row>1</xdr:row>
      <xdr:rowOff>38100</xdr:rowOff>
    </xdr:to>
    <xdr:pic>
      <xdr:nvPicPr>
        <xdr:cNvPr id="4" name="Bildobjekt 5">
          <a:extLst>
            <a:ext uri="{FF2B5EF4-FFF2-40B4-BE49-F238E27FC236}">
              <a16:creationId xmlns:a16="http://schemas.microsoft.com/office/drawing/2014/main" id="{AA5FE608-25DF-4A14-AC1F-352A992DFB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1" y="85725"/>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16</xdr:row>
      <xdr:rowOff>142875</xdr:rowOff>
    </xdr:from>
    <xdr:to>
      <xdr:col>14</xdr:col>
      <xdr:colOff>66675</xdr:colOff>
      <xdr:row>33</xdr:row>
      <xdr:rowOff>28575</xdr:rowOff>
    </xdr:to>
    <xdr:graphicFrame macro="">
      <xdr:nvGraphicFramePr>
        <xdr:cNvPr id="48726" name="Diagram 3">
          <a:extLst>
            <a:ext uri="{FF2B5EF4-FFF2-40B4-BE49-F238E27FC236}">
              <a16:creationId xmlns:a16="http://schemas.microsoft.com/office/drawing/2014/main" id="{00000000-0008-0000-0600-000056B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0</xdr:row>
      <xdr:rowOff>76200</xdr:rowOff>
    </xdr:from>
    <xdr:to>
      <xdr:col>2</xdr:col>
      <xdr:colOff>400049</xdr:colOff>
      <xdr:row>1</xdr:row>
      <xdr:rowOff>66675</xdr:rowOff>
    </xdr:to>
    <xdr:pic>
      <xdr:nvPicPr>
        <xdr:cNvPr id="4" name="Bildobjekt 5">
          <a:extLst>
            <a:ext uri="{FF2B5EF4-FFF2-40B4-BE49-F238E27FC236}">
              <a16:creationId xmlns:a16="http://schemas.microsoft.com/office/drawing/2014/main" id="{51B95F84-5482-45B6-9782-EBB445AABE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76200"/>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66675</xdr:colOff>
      <xdr:row>20</xdr:row>
      <xdr:rowOff>85725</xdr:rowOff>
    </xdr:from>
    <xdr:to>
      <xdr:col>15</xdr:col>
      <xdr:colOff>0</xdr:colOff>
      <xdr:row>33</xdr:row>
      <xdr:rowOff>123825</xdr:rowOff>
    </xdr:to>
    <xdr:graphicFrame macro="">
      <xdr:nvGraphicFramePr>
        <xdr:cNvPr id="49910" name="Diagram 2">
          <a:extLst>
            <a:ext uri="{FF2B5EF4-FFF2-40B4-BE49-F238E27FC236}">
              <a16:creationId xmlns:a16="http://schemas.microsoft.com/office/drawing/2014/main" id="{00000000-0008-0000-0700-0000F6C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133350</xdr:colOff>
      <xdr:row>7</xdr:row>
      <xdr:rowOff>161925</xdr:rowOff>
    </xdr:from>
    <xdr:to>
      <xdr:col>13</xdr:col>
      <xdr:colOff>66675</xdr:colOff>
      <xdr:row>12</xdr:row>
      <xdr:rowOff>38100</xdr:rowOff>
    </xdr:to>
    <xdr:graphicFrame macro="">
      <xdr:nvGraphicFramePr>
        <xdr:cNvPr id="49912" name="Diagram 7">
          <a:extLst>
            <a:ext uri="{FF2B5EF4-FFF2-40B4-BE49-F238E27FC236}">
              <a16:creationId xmlns:a16="http://schemas.microsoft.com/office/drawing/2014/main" id="{00000000-0008-0000-0700-0000F8C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133350</xdr:colOff>
      <xdr:row>0</xdr:row>
      <xdr:rowOff>66675</xdr:rowOff>
    </xdr:from>
    <xdr:to>
      <xdr:col>2</xdr:col>
      <xdr:colOff>476249</xdr:colOff>
      <xdr:row>1</xdr:row>
      <xdr:rowOff>57150</xdr:rowOff>
    </xdr:to>
    <xdr:pic>
      <xdr:nvPicPr>
        <xdr:cNvPr id="5" name="Bildobjekt 5">
          <a:extLst>
            <a:ext uri="{FF2B5EF4-FFF2-40B4-BE49-F238E27FC236}">
              <a16:creationId xmlns:a16="http://schemas.microsoft.com/office/drawing/2014/main" id="{4A2178BD-0D45-4049-9A6B-207C84F4B5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350" y="66675"/>
          <a:ext cx="240029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552450</xdr:colOff>
      <xdr:row>6</xdr:row>
      <xdr:rowOff>9525</xdr:rowOff>
    </xdr:from>
    <xdr:to>
      <xdr:col>9</xdr:col>
      <xdr:colOff>257175</xdr:colOff>
      <xdr:row>41</xdr:row>
      <xdr:rowOff>133350</xdr:rowOff>
    </xdr:to>
    <xdr:sp macro="" textlink="">
      <xdr:nvSpPr>
        <xdr:cNvPr id="2" name="Multiplicera 1">
          <a:extLst>
            <a:ext uri="{FF2B5EF4-FFF2-40B4-BE49-F238E27FC236}">
              <a16:creationId xmlns:a16="http://schemas.microsoft.com/office/drawing/2014/main" id="{00000000-0008-0000-0900-000002000000}"/>
            </a:ext>
          </a:extLst>
        </xdr:cNvPr>
        <xdr:cNvSpPr/>
      </xdr:nvSpPr>
      <xdr:spPr>
        <a:xfrm>
          <a:off x="2381250" y="981075"/>
          <a:ext cx="5191125" cy="5791200"/>
        </a:xfrm>
        <a:prstGeom prst="mathMultiply">
          <a:avLst/>
        </a:prstGeom>
        <a:solidFill>
          <a:srgbClr val="FF0000"/>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sv-S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workbookViewId="0">
      <selection activeCell="B14" sqref="B14"/>
    </sheetView>
  </sheetViews>
  <sheetFormatPr defaultRowHeight="12.75" x14ac:dyDescent="0.2"/>
  <cols>
    <col min="1" max="1" width="15.5703125" customWidth="1"/>
    <col min="2" max="2" width="98.28515625" customWidth="1"/>
    <col min="3" max="3" width="17.85546875" customWidth="1"/>
    <col min="4" max="4" width="4.85546875" style="260" customWidth="1"/>
  </cols>
  <sheetData>
    <row r="1" spans="1:16" x14ac:dyDescent="0.2">
      <c r="A1" s="263"/>
      <c r="B1" s="263"/>
      <c r="C1" s="264" t="s">
        <v>176</v>
      </c>
      <c r="D1" s="270"/>
      <c r="E1" s="260"/>
      <c r="F1" s="260"/>
      <c r="G1" s="260"/>
      <c r="H1" s="260"/>
      <c r="I1" s="260"/>
      <c r="J1" s="260"/>
      <c r="K1" s="260"/>
      <c r="L1" s="260"/>
      <c r="M1" s="260"/>
      <c r="N1" s="260"/>
      <c r="O1" s="260"/>
      <c r="P1" s="260"/>
    </row>
    <row r="2" spans="1:16" x14ac:dyDescent="0.2">
      <c r="A2" s="263"/>
      <c r="B2" s="263"/>
      <c r="C2" s="263"/>
      <c r="D2" s="270"/>
      <c r="E2" s="260"/>
      <c r="F2" s="260"/>
      <c r="G2" s="260"/>
      <c r="H2" s="260"/>
      <c r="I2" s="260"/>
      <c r="J2" s="260"/>
      <c r="K2" s="260"/>
      <c r="L2" s="260"/>
      <c r="M2" s="260"/>
      <c r="N2" s="260"/>
      <c r="O2" s="260"/>
      <c r="P2" s="260"/>
    </row>
    <row r="3" spans="1:16" x14ac:dyDescent="0.2">
      <c r="A3" s="263"/>
      <c r="B3" s="263"/>
      <c r="C3" s="263"/>
      <c r="D3" s="270"/>
      <c r="E3" s="260"/>
      <c r="F3" s="260"/>
      <c r="G3" s="260"/>
      <c r="H3" s="260"/>
      <c r="I3" s="260"/>
      <c r="J3" s="260"/>
      <c r="K3" s="260"/>
      <c r="L3" s="260"/>
      <c r="M3" s="260"/>
      <c r="N3" s="260"/>
      <c r="O3" s="260"/>
      <c r="P3" s="260"/>
    </row>
    <row r="4" spans="1:16" ht="6.75" customHeight="1" x14ac:dyDescent="0.2">
      <c r="A4" s="263"/>
      <c r="B4" s="263"/>
      <c r="C4" s="263"/>
      <c r="D4" s="270"/>
      <c r="E4" s="260"/>
      <c r="F4" s="260"/>
      <c r="G4" s="260"/>
      <c r="H4" s="260"/>
      <c r="I4" s="260"/>
      <c r="J4" s="260"/>
      <c r="K4" s="260"/>
      <c r="L4" s="260"/>
      <c r="M4" s="260"/>
      <c r="N4" s="260"/>
      <c r="O4" s="260"/>
      <c r="P4" s="260"/>
    </row>
    <row r="5" spans="1:16" ht="6.75" customHeight="1" x14ac:dyDescent="0.2">
      <c r="A5" s="263"/>
      <c r="B5" s="274"/>
      <c r="C5" s="263"/>
      <c r="D5" s="270"/>
      <c r="E5" s="260"/>
      <c r="F5" s="260"/>
      <c r="G5" s="260"/>
      <c r="H5" s="260"/>
      <c r="I5" s="260"/>
      <c r="J5" s="260"/>
      <c r="K5" s="260"/>
      <c r="L5" s="260"/>
      <c r="M5" s="260"/>
      <c r="N5" s="260"/>
      <c r="O5" s="260"/>
      <c r="P5" s="260"/>
    </row>
    <row r="6" spans="1:16" ht="27" x14ac:dyDescent="0.35">
      <c r="A6" s="263"/>
      <c r="B6" s="275" t="s">
        <v>163</v>
      </c>
      <c r="C6" s="265"/>
      <c r="D6" s="270"/>
      <c r="E6" s="260"/>
      <c r="F6" s="260"/>
      <c r="G6" s="260"/>
      <c r="H6" s="260"/>
      <c r="I6" s="260"/>
      <c r="J6" s="260"/>
      <c r="K6" s="260"/>
      <c r="L6" s="260"/>
      <c r="M6" s="260"/>
      <c r="N6" s="260"/>
      <c r="O6" s="260"/>
      <c r="P6" s="260"/>
    </row>
    <row r="7" spans="1:16" ht="0.75" customHeight="1" x14ac:dyDescent="0.2">
      <c r="A7" s="263"/>
      <c r="B7" s="276"/>
      <c r="C7" s="263"/>
      <c r="D7" s="270"/>
      <c r="E7" s="260"/>
      <c r="F7" s="260"/>
      <c r="G7" s="260"/>
      <c r="H7" s="260"/>
      <c r="I7" s="260"/>
      <c r="J7" s="260"/>
      <c r="K7" s="260"/>
      <c r="L7" s="260"/>
      <c r="M7" s="260"/>
      <c r="N7" s="260"/>
      <c r="O7" s="260"/>
      <c r="P7" s="260"/>
    </row>
    <row r="8" spans="1:16" ht="14.25" x14ac:dyDescent="0.2">
      <c r="A8" s="263"/>
      <c r="B8" s="277" t="s">
        <v>156</v>
      </c>
      <c r="C8" s="263"/>
      <c r="D8" s="270"/>
      <c r="E8" s="260"/>
      <c r="F8" s="260"/>
      <c r="G8" s="260"/>
      <c r="H8" s="260"/>
      <c r="I8" s="260"/>
      <c r="J8" s="260"/>
      <c r="K8" s="260"/>
      <c r="L8" s="260"/>
      <c r="M8" s="260"/>
      <c r="N8" s="260"/>
      <c r="O8" s="260"/>
      <c r="P8" s="260"/>
    </row>
    <row r="9" spans="1:16" ht="5.25" customHeight="1" x14ac:dyDescent="0.2">
      <c r="A9" s="263"/>
      <c r="B9" s="277"/>
      <c r="C9" s="263"/>
      <c r="D9" s="270"/>
      <c r="E9" s="260"/>
      <c r="F9" s="260"/>
      <c r="G9" s="260"/>
      <c r="H9" s="260"/>
      <c r="I9" s="260"/>
      <c r="J9" s="260"/>
      <c r="K9" s="260"/>
      <c r="L9" s="260"/>
      <c r="M9" s="260"/>
      <c r="N9" s="260"/>
      <c r="O9" s="260"/>
      <c r="P9" s="260"/>
    </row>
    <row r="10" spans="1:16" ht="4.5" customHeight="1" thickBot="1" x14ac:dyDescent="0.25">
      <c r="A10" s="263"/>
      <c r="B10" s="266"/>
      <c r="C10" s="263"/>
      <c r="D10" s="270"/>
      <c r="E10" s="260"/>
      <c r="F10" s="260"/>
      <c r="G10" s="260"/>
      <c r="H10" s="260"/>
      <c r="I10" s="260"/>
      <c r="J10" s="260"/>
      <c r="K10" s="260"/>
      <c r="L10" s="260"/>
      <c r="M10" s="260"/>
      <c r="N10" s="260"/>
      <c r="O10" s="260"/>
      <c r="P10" s="260"/>
    </row>
    <row r="11" spans="1:16" ht="18" customHeight="1" x14ac:dyDescent="0.25">
      <c r="A11" s="263"/>
      <c r="B11" s="314" t="s">
        <v>139</v>
      </c>
      <c r="C11" s="263"/>
      <c r="D11" s="270"/>
      <c r="E11" s="260"/>
      <c r="F11" s="260"/>
      <c r="G11" s="260"/>
      <c r="H11" s="260"/>
      <c r="I11" s="260"/>
      <c r="J11" s="260"/>
      <c r="K11" s="260"/>
      <c r="L11" s="260"/>
      <c r="M11" s="260"/>
      <c r="N11" s="260"/>
      <c r="O11" s="260"/>
      <c r="P11" s="260"/>
    </row>
    <row r="12" spans="1:16" ht="41.25" customHeight="1" x14ac:dyDescent="0.2">
      <c r="A12" s="263"/>
      <c r="B12" s="315" t="s">
        <v>159</v>
      </c>
      <c r="C12" s="263"/>
      <c r="D12" s="270"/>
      <c r="E12" s="273"/>
      <c r="F12" s="260"/>
      <c r="G12" s="260"/>
      <c r="H12" s="260"/>
      <c r="I12" s="260"/>
      <c r="J12" s="260"/>
      <c r="K12" s="260"/>
      <c r="L12" s="260"/>
      <c r="M12" s="260"/>
      <c r="N12" s="260"/>
      <c r="O12" s="260"/>
      <c r="P12" s="260"/>
    </row>
    <row r="13" spans="1:16" ht="3.75" customHeight="1" x14ac:dyDescent="0.2">
      <c r="A13" s="263"/>
      <c r="B13" s="316"/>
      <c r="C13" s="263"/>
      <c r="D13" s="270"/>
      <c r="E13" s="260"/>
      <c r="F13" s="260"/>
      <c r="G13" s="260"/>
      <c r="H13" s="260"/>
      <c r="I13" s="260"/>
      <c r="J13" s="260"/>
      <c r="K13" s="260"/>
      <c r="L13" s="260"/>
      <c r="M13" s="260"/>
      <c r="N13" s="260"/>
      <c r="O13" s="260"/>
      <c r="P13" s="260"/>
    </row>
    <row r="14" spans="1:16" ht="39.75" customHeight="1" x14ac:dyDescent="0.2">
      <c r="A14" s="263"/>
      <c r="B14" s="317" t="s">
        <v>172</v>
      </c>
      <c r="C14" s="263"/>
      <c r="D14" s="270"/>
      <c r="E14" s="260"/>
      <c r="F14" s="260"/>
      <c r="G14" s="260"/>
      <c r="H14" s="260"/>
      <c r="I14" s="260"/>
      <c r="J14" s="260"/>
      <c r="K14" s="260"/>
      <c r="L14" s="260"/>
      <c r="M14" s="260"/>
      <c r="N14" s="260"/>
      <c r="O14" s="260"/>
      <c r="P14" s="260"/>
    </row>
    <row r="15" spans="1:16" ht="6" customHeight="1" x14ac:dyDescent="0.2">
      <c r="A15" s="263"/>
      <c r="B15" s="316"/>
      <c r="C15" s="263"/>
      <c r="D15" s="270"/>
      <c r="E15" s="260"/>
      <c r="F15" s="260"/>
      <c r="G15" s="260"/>
      <c r="H15" s="260"/>
      <c r="I15" s="260"/>
      <c r="J15" s="260"/>
      <c r="K15" s="260"/>
      <c r="L15" s="260"/>
      <c r="M15" s="260"/>
      <c r="N15" s="260"/>
      <c r="O15" s="260"/>
      <c r="P15" s="260"/>
    </row>
    <row r="16" spans="1:16" ht="25.5" customHeight="1" x14ac:dyDescent="0.2">
      <c r="A16" s="263"/>
      <c r="B16" s="317" t="s">
        <v>144</v>
      </c>
      <c r="C16" s="263"/>
      <c r="D16" s="270"/>
      <c r="E16" s="260"/>
      <c r="F16" s="260"/>
      <c r="G16" s="260"/>
      <c r="H16" s="260"/>
      <c r="I16" s="260"/>
      <c r="J16" s="260"/>
      <c r="K16" s="260"/>
      <c r="L16" s="260"/>
      <c r="M16" s="260"/>
      <c r="N16" s="260"/>
      <c r="O16" s="260"/>
      <c r="P16" s="260"/>
    </row>
    <row r="17" spans="1:16" ht="7.5" customHeight="1" x14ac:dyDescent="0.2">
      <c r="A17" s="263"/>
      <c r="B17" s="316"/>
      <c r="C17" s="263"/>
      <c r="D17" s="270"/>
      <c r="E17" s="260"/>
      <c r="F17" s="260"/>
      <c r="G17" s="260"/>
      <c r="H17" s="260"/>
      <c r="I17" s="260"/>
      <c r="J17" s="260"/>
      <c r="K17" s="260"/>
      <c r="L17" s="260"/>
      <c r="M17" s="260"/>
      <c r="N17" s="260"/>
      <c r="O17" s="260"/>
      <c r="P17" s="260"/>
    </row>
    <row r="18" spans="1:16" ht="25.5" customHeight="1" x14ac:dyDescent="0.2">
      <c r="A18" s="263"/>
      <c r="B18" s="317" t="s">
        <v>160</v>
      </c>
      <c r="C18" s="263"/>
      <c r="D18" s="270"/>
      <c r="E18" s="260"/>
      <c r="F18" s="260"/>
      <c r="G18" s="260"/>
      <c r="H18" s="260"/>
      <c r="I18" s="260"/>
      <c r="J18" s="260"/>
      <c r="K18" s="260"/>
      <c r="L18" s="260"/>
      <c r="M18" s="260"/>
      <c r="N18" s="260"/>
      <c r="O18" s="260"/>
      <c r="P18" s="260"/>
    </row>
    <row r="19" spans="1:16" ht="6" customHeight="1" x14ac:dyDescent="0.2">
      <c r="A19" s="263"/>
      <c r="B19" s="316"/>
      <c r="C19" s="263"/>
      <c r="D19" s="270"/>
      <c r="E19" s="260"/>
      <c r="F19" s="260"/>
      <c r="G19" s="260"/>
      <c r="H19" s="260"/>
      <c r="I19" s="260"/>
      <c r="J19" s="260"/>
      <c r="K19" s="260"/>
      <c r="L19" s="260"/>
      <c r="M19" s="260"/>
      <c r="N19" s="260"/>
      <c r="O19" s="260"/>
      <c r="P19" s="260"/>
    </row>
    <row r="20" spans="1:16" ht="26.25" customHeight="1" x14ac:dyDescent="0.2">
      <c r="A20" s="263"/>
      <c r="B20" s="317" t="s">
        <v>161</v>
      </c>
      <c r="C20" s="263"/>
      <c r="D20" s="270"/>
      <c r="E20" s="260"/>
      <c r="F20" s="260"/>
      <c r="G20" s="260"/>
      <c r="H20" s="260"/>
      <c r="I20" s="260"/>
      <c r="J20" s="260"/>
      <c r="K20" s="260"/>
      <c r="L20" s="260"/>
      <c r="M20" s="260"/>
      <c r="N20" s="260"/>
      <c r="O20" s="260"/>
      <c r="P20" s="260"/>
    </row>
    <row r="21" spans="1:16" ht="5.25" customHeight="1" x14ac:dyDescent="0.2">
      <c r="A21" s="263"/>
      <c r="B21" s="317"/>
      <c r="C21" s="263"/>
      <c r="D21" s="270"/>
      <c r="E21" s="260"/>
      <c r="F21" s="260"/>
      <c r="G21" s="260"/>
      <c r="H21" s="260"/>
      <c r="I21" s="260"/>
      <c r="J21" s="260"/>
      <c r="K21" s="260"/>
      <c r="L21" s="260"/>
      <c r="M21" s="260"/>
      <c r="N21" s="260"/>
      <c r="O21" s="260"/>
      <c r="P21" s="260"/>
    </row>
    <row r="22" spans="1:16" ht="15" customHeight="1" x14ac:dyDescent="0.2">
      <c r="A22" s="263"/>
      <c r="B22" s="318" t="s">
        <v>164</v>
      </c>
      <c r="C22" s="263"/>
      <c r="D22" s="270"/>
      <c r="E22" s="260"/>
      <c r="F22" s="260"/>
      <c r="G22" s="260"/>
      <c r="H22" s="260"/>
      <c r="I22" s="260"/>
      <c r="J22" s="260"/>
      <c r="K22" s="260"/>
      <c r="L22" s="260"/>
      <c r="M22" s="260"/>
      <c r="N22" s="260"/>
      <c r="O22" s="260"/>
      <c r="P22" s="260"/>
    </row>
    <row r="23" spans="1:16" ht="6.75" customHeight="1" thickBot="1" x14ac:dyDescent="0.25">
      <c r="A23" s="263"/>
      <c r="B23" s="319"/>
      <c r="C23" s="263"/>
      <c r="D23" s="270"/>
      <c r="E23" s="260"/>
      <c r="F23" s="260"/>
      <c r="G23" s="260"/>
      <c r="H23" s="260"/>
      <c r="I23" s="260"/>
      <c r="J23" s="260"/>
      <c r="K23" s="260"/>
      <c r="L23" s="260"/>
      <c r="M23" s="260"/>
      <c r="N23" s="260"/>
      <c r="O23" s="260"/>
      <c r="P23" s="260"/>
    </row>
    <row r="24" spans="1:16" ht="4.5" customHeight="1" thickBot="1" x14ac:dyDescent="0.25">
      <c r="A24" s="263"/>
      <c r="B24" s="267"/>
      <c r="C24" s="263"/>
      <c r="D24" s="270"/>
      <c r="E24" s="260"/>
      <c r="F24" s="260"/>
      <c r="G24" s="260"/>
      <c r="H24" s="260"/>
      <c r="I24" s="260"/>
      <c r="J24" s="260"/>
      <c r="K24" s="260"/>
      <c r="L24" s="260"/>
      <c r="M24" s="260"/>
      <c r="N24" s="260"/>
      <c r="O24" s="260"/>
      <c r="P24" s="260"/>
    </row>
    <row r="25" spans="1:16" ht="18" x14ac:dyDescent="0.25">
      <c r="A25" s="263"/>
      <c r="B25" s="309" t="s">
        <v>140</v>
      </c>
      <c r="C25" s="263"/>
      <c r="D25" s="270"/>
      <c r="E25" s="260"/>
      <c r="F25" s="260"/>
      <c r="G25" s="260"/>
      <c r="H25" s="260"/>
      <c r="I25" s="260"/>
      <c r="J25" s="260"/>
      <c r="K25" s="260"/>
      <c r="L25" s="260"/>
      <c r="M25" s="260"/>
      <c r="N25" s="260"/>
      <c r="O25" s="260"/>
      <c r="P25" s="260"/>
    </row>
    <row r="26" spans="1:16" ht="35.25" customHeight="1" x14ac:dyDescent="0.2">
      <c r="A26" s="263"/>
      <c r="B26" s="310" t="s">
        <v>158</v>
      </c>
      <c r="C26" s="263"/>
      <c r="D26" s="270"/>
      <c r="E26" s="260"/>
      <c r="F26" s="260"/>
      <c r="G26" s="260"/>
      <c r="H26" s="260"/>
      <c r="I26" s="260"/>
      <c r="J26" s="260"/>
      <c r="K26" s="260"/>
      <c r="L26" s="260"/>
      <c r="M26" s="260"/>
      <c r="N26" s="260"/>
      <c r="O26" s="260"/>
      <c r="P26" s="260"/>
    </row>
    <row r="27" spans="1:16" ht="27" customHeight="1" x14ac:dyDescent="0.2">
      <c r="A27" s="263"/>
      <c r="B27" s="310" t="s">
        <v>162</v>
      </c>
      <c r="C27" s="263"/>
      <c r="D27" s="270"/>
      <c r="E27" s="260"/>
      <c r="F27" s="260"/>
      <c r="G27" s="260"/>
      <c r="H27" s="260"/>
      <c r="I27" s="260"/>
      <c r="J27" s="260"/>
      <c r="K27" s="260"/>
      <c r="L27" s="260"/>
      <c r="M27" s="260"/>
      <c r="N27" s="260"/>
      <c r="O27" s="260"/>
      <c r="P27" s="260"/>
    </row>
    <row r="28" spans="1:16" ht="15.75" customHeight="1" x14ac:dyDescent="0.2">
      <c r="A28" s="263"/>
      <c r="B28" s="310" t="s">
        <v>141</v>
      </c>
      <c r="C28" s="263"/>
      <c r="D28" s="270"/>
      <c r="E28" s="260"/>
      <c r="F28" s="260"/>
      <c r="G28" s="260"/>
      <c r="H28" s="260"/>
      <c r="I28" s="260"/>
      <c r="J28" s="260"/>
      <c r="K28" s="260"/>
      <c r="L28" s="260"/>
      <c r="M28" s="260"/>
      <c r="N28" s="260"/>
      <c r="O28" s="260"/>
      <c r="P28" s="260"/>
    </row>
    <row r="29" spans="1:16" x14ac:dyDescent="0.2">
      <c r="A29" s="263"/>
      <c r="B29" s="311" t="s">
        <v>157</v>
      </c>
      <c r="C29" s="263"/>
      <c r="D29" s="270"/>
      <c r="E29" s="260"/>
      <c r="F29" s="260"/>
      <c r="G29" s="260"/>
      <c r="H29" s="260"/>
      <c r="I29" s="260"/>
      <c r="J29" s="260"/>
      <c r="K29" s="260"/>
      <c r="L29" s="260"/>
      <c r="M29" s="260"/>
      <c r="N29" s="260"/>
      <c r="O29" s="260"/>
      <c r="P29" s="260"/>
    </row>
    <row r="30" spans="1:16" x14ac:dyDescent="0.2">
      <c r="A30" s="263"/>
      <c r="B30" s="312" t="s">
        <v>142</v>
      </c>
      <c r="C30" s="263"/>
      <c r="D30" s="270"/>
      <c r="E30" s="260"/>
      <c r="F30" s="260"/>
      <c r="G30" s="260"/>
      <c r="H30" s="260"/>
      <c r="I30" s="260"/>
      <c r="J30" s="260"/>
      <c r="K30" s="260"/>
      <c r="L30" s="260"/>
      <c r="M30" s="260"/>
      <c r="N30" s="260"/>
      <c r="O30" s="260"/>
      <c r="P30" s="260"/>
    </row>
    <row r="31" spans="1:16" ht="13.5" customHeight="1" x14ac:dyDescent="0.2">
      <c r="A31" s="263"/>
      <c r="B31" s="312" t="s">
        <v>143</v>
      </c>
      <c r="C31" s="263"/>
      <c r="D31" s="270"/>
      <c r="E31" s="260"/>
      <c r="F31" s="260"/>
      <c r="G31" s="260"/>
      <c r="H31" s="260"/>
      <c r="I31" s="260"/>
      <c r="J31" s="260"/>
      <c r="K31" s="260"/>
      <c r="L31" s="260"/>
      <c r="M31" s="260"/>
      <c r="N31" s="260"/>
      <c r="O31" s="260"/>
      <c r="P31" s="260"/>
    </row>
    <row r="32" spans="1:16" ht="2.25" customHeight="1" thickBot="1" x14ac:dyDescent="0.25">
      <c r="A32" s="263"/>
      <c r="B32" s="313"/>
      <c r="C32" s="263"/>
      <c r="D32" s="270"/>
      <c r="E32" s="260"/>
      <c r="F32" s="260"/>
      <c r="G32" s="260"/>
      <c r="H32" s="260"/>
      <c r="I32" s="260"/>
      <c r="J32" s="260"/>
      <c r="K32" s="260"/>
      <c r="L32" s="260"/>
      <c r="M32" s="260"/>
      <c r="N32" s="260"/>
      <c r="O32" s="260"/>
      <c r="P32" s="260"/>
    </row>
    <row r="33" spans="1:16" ht="10.5" customHeight="1" x14ac:dyDescent="0.2">
      <c r="A33" s="265"/>
      <c r="B33" s="263"/>
      <c r="C33" s="263"/>
      <c r="D33" s="270"/>
      <c r="E33" s="260"/>
      <c r="F33" s="260"/>
      <c r="G33" s="260"/>
      <c r="H33" s="260"/>
      <c r="I33" s="260"/>
      <c r="J33" s="260"/>
      <c r="K33" s="260"/>
      <c r="L33" s="260"/>
      <c r="M33" s="260"/>
      <c r="N33" s="260"/>
      <c r="O33" s="260"/>
      <c r="P33" s="260"/>
    </row>
    <row r="34" spans="1:16" ht="12" customHeight="1" x14ac:dyDescent="0.2">
      <c r="A34" s="263"/>
      <c r="B34" s="268"/>
      <c r="C34" s="263"/>
      <c r="D34" s="270"/>
      <c r="E34" s="260"/>
      <c r="F34" s="260"/>
      <c r="G34" s="260"/>
      <c r="H34" s="260"/>
      <c r="I34" s="260"/>
      <c r="J34" s="260"/>
      <c r="K34" s="260"/>
      <c r="L34" s="260"/>
      <c r="M34" s="260"/>
      <c r="N34" s="260"/>
      <c r="O34" s="260"/>
      <c r="P34" s="260"/>
    </row>
    <row r="35" spans="1:16" ht="12" customHeight="1" x14ac:dyDescent="0.2">
      <c r="A35" s="263"/>
      <c r="B35" s="269"/>
      <c r="C35" s="263"/>
      <c r="D35" s="270"/>
      <c r="E35" s="260"/>
      <c r="F35" s="260"/>
      <c r="G35" s="260"/>
      <c r="H35" s="260"/>
      <c r="I35" s="260"/>
      <c r="J35" s="260"/>
      <c r="K35" s="260"/>
      <c r="L35" s="260"/>
      <c r="M35" s="260"/>
      <c r="N35" s="260"/>
      <c r="O35" s="260"/>
      <c r="P35" s="260"/>
    </row>
    <row r="36" spans="1:16" s="260" customFormat="1" x14ac:dyDescent="0.2">
      <c r="B36" s="261"/>
    </row>
    <row r="37" spans="1:16" x14ac:dyDescent="0.2">
      <c r="A37" s="260"/>
      <c r="B37" s="261"/>
      <c r="C37" s="260"/>
      <c r="E37" s="260"/>
      <c r="F37" s="260"/>
      <c r="G37" s="260"/>
      <c r="H37" s="260"/>
      <c r="I37" s="260"/>
      <c r="J37" s="260"/>
      <c r="K37" s="260"/>
      <c r="L37" s="260"/>
      <c r="M37" s="260"/>
      <c r="N37" s="260"/>
      <c r="O37" s="260"/>
      <c r="P37" s="260"/>
    </row>
    <row r="38" spans="1:16" x14ac:dyDescent="0.2">
      <c r="A38" s="260"/>
      <c r="B38" s="262"/>
      <c r="C38" s="260"/>
      <c r="E38" s="260"/>
      <c r="F38" s="260"/>
      <c r="G38" s="260"/>
      <c r="H38" s="260"/>
      <c r="I38" s="260"/>
      <c r="J38" s="260"/>
      <c r="K38" s="260"/>
      <c r="L38" s="260"/>
      <c r="M38" s="260"/>
      <c r="N38" s="260"/>
      <c r="O38" s="260"/>
      <c r="P38" s="260"/>
    </row>
    <row r="39" spans="1:16" x14ac:dyDescent="0.2">
      <c r="A39" s="260"/>
      <c r="B39" s="262"/>
      <c r="C39" s="260"/>
      <c r="E39" s="260"/>
      <c r="F39" s="260"/>
      <c r="G39" s="260"/>
      <c r="H39" s="260"/>
      <c r="I39" s="260"/>
      <c r="J39" s="260"/>
      <c r="K39" s="260"/>
      <c r="L39" s="260"/>
      <c r="M39" s="260"/>
      <c r="N39" s="260"/>
      <c r="O39" s="260"/>
      <c r="P39" s="260"/>
    </row>
    <row r="40" spans="1:16" x14ac:dyDescent="0.2">
      <c r="A40" s="260"/>
      <c r="B40" s="262"/>
      <c r="C40" s="260"/>
      <c r="E40" s="260"/>
      <c r="F40" s="260"/>
      <c r="G40" s="260"/>
      <c r="H40" s="260"/>
      <c r="I40" s="260"/>
      <c r="J40" s="260"/>
      <c r="K40" s="260"/>
      <c r="L40" s="260"/>
      <c r="M40" s="260"/>
      <c r="N40" s="260"/>
      <c r="O40" s="260"/>
      <c r="P40" s="260"/>
    </row>
    <row r="41" spans="1:16" x14ac:dyDescent="0.2">
      <c r="A41" s="260"/>
      <c r="B41" s="262"/>
      <c r="C41" s="260"/>
      <c r="E41" s="260"/>
      <c r="F41" s="260"/>
      <c r="G41" s="260"/>
      <c r="H41" s="260"/>
      <c r="I41" s="260"/>
      <c r="J41" s="260"/>
      <c r="K41" s="260"/>
      <c r="L41" s="260"/>
      <c r="M41" s="260"/>
      <c r="N41" s="260"/>
      <c r="O41" s="260"/>
      <c r="P41" s="260"/>
    </row>
    <row r="42" spans="1:16" x14ac:dyDescent="0.2">
      <c r="A42" s="260"/>
      <c r="B42" s="262"/>
      <c r="C42" s="260"/>
      <c r="E42" s="260"/>
      <c r="F42" s="260"/>
      <c r="G42" s="260"/>
      <c r="H42" s="260"/>
      <c r="I42" s="260"/>
      <c r="J42" s="260"/>
      <c r="K42" s="260"/>
      <c r="L42" s="260"/>
      <c r="M42" s="260"/>
      <c r="N42" s="260"/>
      <c r="O42" s="260"/>
      <c r="P42" s="260"/>
    </row>
    <row r="43" spans="1:16" x14ac:dyDescent="0.2">
      <c r="A43" s="260"/>
      <c r="B43" s="262"/>
      <c r="C43" s="260"/>
      <c r="E43" s="260"/>
      <c r="F43" s="260"/>
      <c r="G43" s="260"/>
      <c r="H43" s="260"/>
      <c r="I43" s="260"/>
      <c r="J43" s="260"/>
      <c r="K43" s="260"/>
      <c r="L43" s="260"/>
      <c r="M43" s="260"/>
      <c r="N43" s="260"/>
      <c r="O43" s="260"/>
      <c r="P43" s="260"/>
    </row>
    <row r="44" spans="1:16" x14ac:dyDescent="0.2">
      <c r="A44" s="260"/>
      <c r="B44" s="260"/>
      <c r="C44" s="260"/>
      <c r="E44" s="260"/>
      <c r="F44" s="260"/>
      <c r="G44" s="260"/>
      <c r="H44" s="260"/>
      <c r="I44" s="260"/>
      <c r="J44" s="260"/>
      <c r="K44" s="260"/>
      <c r="L44" s="260"/>
      <c r="M44" s="260"/>
      <c r="N44" s="260"/>
      <c r="O44" s="260"/>
      <c r="P44" s="260"/>
    </row>
    <row r="45" spans="1:16" x14ac:dyDescent="0.2">
      <c r="A45" s="260"/>
      <c r="B45" s="260"/>
      <c r="C45" s="260"/>
      <c r="E45" s="260"/>
      <c r="F45" s="260"/>
      <c r="G45" s="260"/>
      <c r="H45" s="260"/>
      <c r="I45" s="260"/>
      <c r="J45" s="260"/>
      <c r="K45" s="260"/>
      <c r="L45" s="260"/>
      <c r="M45" s="260"/>
      <c r="N45" s="260"/>
      <c r="O45" s="260"/>
      <c r="P45" s="260"/>
    </row>
  </sheetData>
  <sheetProtection algorithmName="SHA-512" hashValue="rEI+BFVhsUcWI0XyQ49N0nrtVj72dWxSJBcU+dIRbXpj7PTAmjNPuH/qvMoYniYvUvOinYOrjsulsZWzexPpnQ==" saltValue="riQKU8A58GKmBhja3gVIGA==" spinCount="100000" sheet="1" objects="1" selectLockedCells="1"/>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D12:I41"/>
  <sheetViews>
    <sheetView topLeftCell="B7" workbookViewId="0">
      <selection activeCell="E46" sqref="E46"/>
    </sheetView>
  </sheetViews>
  <sheetFormatPr defaultRowHeight="12.75" x14ac:dyDescent="0.2"/>
  <cols>
    <col min="4" max="4" width="26.85546875" bestFit="1" customWidth="1"/>
    <col min="7" max="7" width="18.85546875" customWidth="1"/>
  </cols>
  <sheetData>
    <row r="12" spans="4:9" x14ac:dyDescent="0.2">
      <c r="E12" s="26" t="s">
        <v>24</v>
      </c>
      <c r="F12" s="26"/>
      <c r="G12" s="26" t="s">
        <v>53</v>
      </c>
      <c r="H12" s="26"/>
      <c r="I12" s="26" t="s">
        <v>54</v>
      </c>
    </row>
    <row r="13" spans="4:9" x14ac:dyDescent="0.2">
      <c r="D13" s="27" t="s">
        <v>23</v>
      </c>
      <c r="E13" s="19">
        <v>3</v>
      </c>
      <c r="F13" s="2" t="s">
        <v>7</v>
      </c>
      <c r="G13" s="3">
        <v>1000</v>
      </c>
      <c r="I13" t="s">
        <v>65</v>
      </c>
    </row>
    <row r="14" spans="4:9" x14ac:dyDescent="0.2">
      <c r="D14" s="13" t="s">
        <v>17</v>
      </c>
      <c r="E14" s="19">
        <v>9</v>
      </c>
      <c r="F14" s="15" t="s">
        <v>7</v>
      </c>
      <c r="G14" s="3">
        <v>2000</v>
      </c>
      <c r="I14" t="s">
        <v>66</v>
      </c>
    </row>
    <row r="15" spans="4:9" x14ac:dyDescent="0.2">
      <c r="D15" s="28"/>
    </row>
    <row r="16" spans="4:9" x14ac:dyDescent="0.2">
      <c r="D16" s="28"/>
    </row>
    <row r="17" spans="4:9" x14ac:dyDescent="0.2">
      <c r="D17" s="13" t="s">
        <v>47</v>
      </c>
      <c r="E17" s="19">
        <v>5</v>
      </c>
      <c r="F17" s="2" t="s">
        <v>7</v>
      </c>
      <c r="G17" s="3">
        <v>2000</v>
      </c>
      <c r="I17" t="s">
        <v>55</v>
      </c>
    </row>
    <row r="18" spans="4:9" x14ac:dyDescent="0.2">
      <c r="D18" s="13" t="s">
        <v>48</v>
      </c>
      <c r="E18" s="19">
        <v>8</v>
      </c>
      <c r="F18" s="15" t="s">
        <v>7</v>
      </c>
      <c r="G18" s="3">
        <v>2000</v>
      </c>
      <c r="I18" t="s">
        <v>56</v>
      </c>
    </row>
    <row r="19" spans="4:9" x14ac:dyDescent="0.2">
      <c r="D19" s="28"/>
    </row>
    <row r="20" spans="4:9" x14ac:dyDescent="0.2">
      <c r="D20" s="28"/>
    </row>
    <row r="21" spans="4:9" x14ac:dyDescent="0.2">
      <c r="D21" s="13" t="s">
        <v>18</v>
      </c>
      <c r="E21" s="19">
        <v>3</v>
      </c>
      <c r="F21" s="2" t="s">
        <v>7</v>
      </c>
      <c r="G21" s="3">
        <v>6000</v>
      </c>
      <c r="I21" t="s">
        <v>57</v>
      </c>
    </row>
    <row r="22" spans="4:9" x14ac:dyDescent="0.2">
      <c r="D22" s="13" t="s">
        <v>19</v>
      </c>
      <c r="E22" s="19">
        <v>2</v>
      </c>
      <c r="F22" s="11" t="s">
        <v>7</v>
      </c>
      <c r="G22" s="3">
        <v>5000</v>
      </c>
      <c r="I22" t="s">
        <v>61</v>
      </c>
    </row>
    <row r="23" spans="4:9" x14ac:dyDescent="0.2">
      <c r="D23" s="13" t="s">
        <v>25</v>
      </c>
      <c r="E23" s="20">
        <v>3</v>
      </c>
      <c r="F23" s="2" t="s">
        <v>7</v>
      </c>
      <c r="G23" s="14">
        <v>1000</v>
      </c>
      <c r="I23" t="s">
        <v>62</v>
      </c>
    </row>
    <row r="24" spans="4:9" x14ac:dyDescent="0.2">
      <c r="D24" s="13" t="s">
        <v>43</v>
      </c>
      <c r="E24" s="19">
        <v>2</v>
      </c>
      <c r="F24" s="2" t="s">
        <v>7</v>
      </c>
      <c r="G24" s="3">
        <v>2000</v>
      </c>
      <c r="I24" t="s">
        <v>63</v>
      </c>
    </row>
    <row r="25" spans="4:9" x14ac:dyDescent="0.2">
      <c r="D25" s="28"/>
    </row>
    <row r="26" spans="4:9" x14ac:dyDescent="0.2">
      <c r="D26" s="28"/>
    </row>
    <row r="27" spans="4:9" x14ac:dyDescent="0.2">
      <c r="D27" s="13" t="s">
        <v>6</v>
      </c>
      <c r="E27" s="19">
        <v>12</v>
      </c>
      <c r="F27" s="2" t="s">
        <v>7</v>
      </c>
      <c r="G27" s="3">
        <v>6000</v>
      </c>
      <c r="I27" t="s">
        <v>57</v>
      </c>
    </row>
    <row r="28" spans="4:9" x14ac:dyDescent="0.2">
      <c r="D28" s="13" t="s">
        <v>9</v>
      </c>
      <c r="E28" s="19">
        <v>10</v>
      </c>
      <c r="F28" s="2" t="s">
        <v>7</v>
      </c>
      <c r="G28" s="3">
        <v>2600</v>
      </c>
      <c r="I28" t="s">
        <v>58</v>
      </c>
    </row>
    <row r="29" spans="4:9" x14ac:dyDescent="0.2">
      <c r="D29" s="13" t="s">
        <v>27</v>
      </c>
      <c r="E29" s="19">
        <v>3</v>
      </c>
      <c r="F29" s="2" t="s">
        <v>7</v>
      </c>
      <c r="G29" s="31" t="s">
        <v>28</v>
      </c>
      <c r="I29" t="s">
        <v>64</v>
      </c>
    </row>
    <row r="30" spans="4:9" x14ac:dyDescent="0.2">
      <c r="D30" s="13"/>
      <c r="E30" s="24" t="s">
        <v>45</v>
      </c>
      <c r="F30" s="21"/>
      <c r="G30" s="22"/>
    </row>
    <row r="31" spans="4:9" x14ac:dyDescent="0.2">
      <c r="D31" s="13" t="s">
        <v>44</v>
      </c>
      <c r="E31" s="19">
        <v>220</v>
      </c>
      <c r="F31" s="2" t="s">
        <v>7</v>
      </c>
      <c r="G31" s="31" t="s">
        <v>96</v>
      </c>
      <c r="I31" s="35" t="s">
        <v>98</v>
      </c>
    </row>
    <row r="32" spans="4:9" x14ac:dyDescent="0.2">
      <c r="D32" s="29"/>
      <c r="E32" s="21"/>
      <c r="F32" s="21"/>
      <c r="G32" s="23"/>
    </row>
    <row r="33" spans="4:9" x14ac:dyDescent="0.2">
      <c r="D33" s="30"/>
      <c r="E33" s="25" t="s">
        <v>24</v>
      </c>
      <c r="F33" s="25"/>
      <c r="G33" s="25"/>
      <c r="H33" s="25"/>
    </row>
    <row r="34" spans="4:9" x14ac:dyDescent="0.2">
      <c r="D34" s="13" t="s">
        <v>15</v>
      </c>
      <c r="E34" s="19">
        <v>4</v>
      </c>
      <c r="F34" s="2" t="s">
        <v>7</v>
      </c>
      <c r="G34" s="3">
        <v>6000</v>
      </c>
      <c r="I34" t="s">
        <v>57</v>
      </c>
    </row>
    <row r="35" spans="4:9" x14ac:dyDescent="0.2">
      <c r="D35" s="13"/>
      <c r="E35" s="16" t="s">
        <v>31</v>
      </c>
      <c r="F35" s="4"/>
      <c r="G35" s="18" t="s">
        <v>10</v>
      </c>
    </row>
    <row r="36" spans="4:9" x14ac:dyDescent="0.2">
      <c r="D36" s="13" t="s">
        <v>46</v>
      </c>
      <c r="E36" s="19">
        <v>13.8</v>
      </c>
      <c r="F36" s="2" t="s">
        <v>7</v>
      </c>
      <c r="G36" s="3">
        <v>600</v>
      </c>
      <c r="I36" t="s">
        <v>59</v>
      </c>
    </row>
    <row r="37" spans="4:9" x14ac:dyDescent="0.2">
      <c r="D37" s="13" t="s">
        <v>37</v>
      </c>
      <c r="E37" s="19">
        <v>27.5</v>
      </c>
      <c r="F37" s="2" t="s">
        <v>7</v>
      </c>
      <c r="G37" s="3">
        <v>300</v>
      </c>
      <c r="I37" s="35" t="s">
        <v>99</v>
      </c>
    </row>
    <row r="40" spans="4:9" x14ac:dyDescent="0.2">
      <c r="D40" s="26" t="s">
        <v>60</v>
      </c>
    </row>
    <row r="41" spans="4:9" x14ac:dyDescent="0.2">
      <c r="D41" s="35" t="s">
        <v>97</v>
      </c>
    </row>
  </sheetData>
  <phoneticPr fontId="24" type="noConversion"/>
  <pageMargins left="0.75" right="0.75" top="1" bottom="1" header="0.5" footer="0.5"/>
  <pageSetup paperSize="9"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T52"/>
  <sheetViews>
    <sheetView zoomScaleNormal="100" workbookViewId="0">
      <selection activeCell="C5" sqref="C5"/>
    </sheetView>
  </sheetViews>
  <sheetFormatPr defaultRowHeight="12.75" x14ac:dyDescent="0.2"/>
  <cols>
    <col min="1" max="1" width="2.42578125" style="1" customWidth="1"/>
    <col min="2" max="2" width="23.7109375" style="1" customWidth="1"/>
    <col min="3" max="3" width="11.42578125" style="1" customWidth="1"/>
    <col min="4" max="4" width="6.28515625" style="1" customWidth="1"/>
    <col min="5" max="5" width="6.7109375" style="1" customWidth="1"/>
    <col min="6" max="6" width="8.7109375" style="1" customWidth="1"/>
    <col min="7" max="7" width="14.140625" style="1" bestFit="1" customWidth="1"/>
    <col min="8" max="8" width="5.42578125" style="1" customWidth="1"/>
    <col min="9" max="9" width="9.28515625" style="1" customWidth="1"/>
    <col min="10" max="10" width="19.85546875" style="1" customWidth="1"/>
    <col min="11" max="11" width="3.7109375" style="1" customWidth="1"/>
    <col min="12" max="12" width="15.42578125" style="1" customWidth="1"/>
    <col min="13" max="13" width="2.140625" style="1" customWidth="1"/>
    <col min="14" max="14" width="9.140625" style="1"/>
    <col min="15" max="15" width="12.85546875" style="1" bestFit="1" customWidth="1"/>
    <col min="16" max="16" width="12.5703125" style="1" customWidth="1"/>
    <col min="17" max="17" width="10.85546875" style="1" customWidth="1"/>
    <col min="18" max="18" width="9.140625" style="1"/>
    <col min="19" max="19" width="11.28515625" style="1" customWidth="1"/>
    <col min="20" max="20" width="10.28515625" style="1" bestFit="1" customWidth="1"/>
    <col min="21" max="16384" width="9.140625" style="1"/>
  </cols>
  <sheetData>
    <row r="1" spans="1:20" ht="33.75" customHeight="1" x14ac:dyDescent="0.25">
      <c r="A1" s="40"/>
      <c r="B1" s="41"/>
      <c r="C1" s="40"/>
      <c r="D1" s="98" t="s">
        <v>26</v>
      </c>
      <c r="E1" s="41"/>
      <c r="F1" s="41"/>
      <c r="G1" s="41"/>
      <c r="H1" s="41"/>
      <c r="I1" s="43"/>
      <c r="J1" s="43"/>
      <c r="K1" s="40"/>
      <c r="L1" s="40"/>
      <c r="M1" s="40"/>
    </row>
    <row r="2" spans="1:20" ht="12" customHeight="1" x14ac:dyDescent="0.25">
      <c r="A2" s="41"/>
      <c r="B2" s="41"/>
      <c r="C2" s="41"/>
      <c r="D2" s="41"/>
      <c r="E2" s="41"/>
      <c r="F2" s="41"/>
      <c r="G2" s="41"/>
      <c r="H2" s="41"/>
      <c r="I2" s="43"/>
      <c r="J2" s="43"/>
      <c r="K2" s="40"/>
      <c r="L2" s="40"/>
      <c r="M2" s="40"/>
    </row>
    <row r="3" spans="1:20" ht="29.25" customHeight="1" x14ac:dyDescent="0.2">
      <c r="A3" s="44"/>
      <c r="B3" s="284" t="s">
        <v>173</v>
      </c>
      <c r="C3" s="285"/>
      <c r="D3" s="285"/>
      <c r="E3" s="285"/>
      <c r="F3" s="285"/>
      <c r="G3" s="285"/>
      <c r="H3" s="285"/>
      <c r="I3" s="285"/>
      <c r="J3" s="285"/>
      <c r="K3" s="40"/>
      <c r="L3" s="40"/>
      <c r="M3" s="40"/>
      <c r="O3" s="34"/>
      <c r="P3" s="34"/>
      <c r="Q3" s="34"/>
      <c r="R3" s="34"/>
      <c r="S3" s="34"/>
      <c r="T3" s="34"/>
    </row>
    <row r="4" spans="1:20" ht="6" customHeight="1" x14ac:dyDescent="0.2">
      <c r="A4" s="44"/>
      <c r="B4" s="45"/>
      <c r="C4" s="46"/>
      <c r="D4" s="46"/>
      <c r="E4" s="46"/>
      <c r="F4" s="46"/>
      <c r="G4" s="46"/>
      <c r="H4" s="46"/>
      <c r="I4" s="46"/>
      <c r="J4" s="46"/>
      <c r="K4" s="40"/>
      <c r="L4" s="40"/>
      <c r="M4" s="218"/>
      <c r="O4" s="34"/>
      <c r="P4" s="34"/>
      <c r="Q4" s="34"/>
      <c r="R4" s="34"/>
      <c r="S4" s="34"/>
      <c r="T4" s="34"/>
    </row>
    <row r="5" spans="1:20" ht="15" customHeight="1" x14ac:dyDescent="0.2">
      <c r="A5" s="44"/>
      <c r="B5" s="47" t="s">
        <v>0</v>
      </c>
      <c r="C5" s="320"/>
      <c r="D5" s="44" t="s">
        <v>1</v>
      </c>
      <c r="E5" s="44"/>
      <c r="F5" s="47" t="s">
        <v>2</v>
      </c>
      <c r="G5" s="320"/>
      <c r="H5" s="44" t="s">
        <v>35</v>
      </c>
      <c r="I5" s="48"/>
      <c r="J5" s="48"/>
      <c r="K5" s="40"/>
      <c r="L5" s="40"/>
      <c r="M5" s="40"/>
      <c r="O5" s="34"/>
      <c r="P5" s="34"/>
      <c r="Q5" s="34"/>
      <c r="R5" s="34"/>
      <c r="S5" s="34"/>
      <c r="T5" s="34"/>
    </row>
    <row r="6" spans="1:20" ht="15" customHeight="1" x14ac:dyDescent="0.2">
      <c r="A6" s="44"/>
      <c r="B6" s="47" t="s">
        <v>3</v>
      </c>
      <c r="C6" s="320"/>
      <c r="D6" s="44" t="s">
        <v>1</v>
      </c>
      <c r="E6" s="49"/>
      <c r="F6" s="49" t="s">
        <v>29</v>
      </c>
      <c r="G6" s="321"/>
      <c r="H6" s="44" t="s">
        <v>30</v>
      </c>
      <c r="I6" s="48"/>
      <c r="J6" s="281" t="s">
        <v>101</v>
      </c>
      <c r="K6" s="40"/>
      <c r="L6" s="281" t="s">
        <v>102</v>
      </c>
      <c r="M6" s="40"/>
      <c r="N6" s="5"/>
      <c r="O6" s="34"/>
      <c r="P6" s="34"/>
      <c r="Q6" s="34"/>
      <c r="R6" s="34"/>
      <c r="S6" s="34"/>
      <c r="T6" s="34"/>
    </row>
    <row r="7" spans="1:20" ht="12.75" customHeight="1" thickBot="1" x14ac:dyDescent="0.25">
      <c r="A7" s="44"/>
      <c r="B7" s="44"/>
      <c r="C7" s="48" t="s">
        <v>10</v>
      </c>
      <c r="D7" s="44"/>
      <c r="E7" s="48" t="s">
        <v>10</v>
      </c>
      <c r="F7" s="48"/>
      <c r="G7" s="50" t="s">
        <v>5</v>
      </c>
      <c r="H7" s="44"/>
      <c r="I7" s="44"/>
      <c r="J7" s="283"/>
      <c r="K7" s="44"/>
      <c r="L7" s="282"/>
      <c r="M7" s="40"/>
      <c r="N7" s="5"/>
      <c r="O7" s="34"/>
      <c r="P7" s="34"/>
      <c r="Q7" s="34"/>
      <c r="R7" s="34"/>
      <c r="S7" s="34"/>
      <c r="T7" s="34"/>
    </row>
    <row r="8" spans="1:20" ht="15" customHeight="1" x14ac:dyDescent="0.2">
      <c r="A8" s="44"/>
      <c r="B8" s="40"/>
      <c r="C8" s="355" t="s">
        <v>21</v>
      </c>
      <c r="D8" s="356"/>
      <c r="E8" s="40"/>
      <c r="F8" s="53"/>
      <c r="G8" s="54">
        <f>Kalvar!G16</f>
        <v>0</v>
      </c>
      <c r="H8" s="44"/>
      <c r="I8" s="55"/>
      <c r="J8" s="154">
        <f>Kalvar!K16</f>
        <v>0</v>
      </c>
      <c r="K8" s="40"/>
      <c r="L8" s="155">
        <f t="shared" ref="L8:L13" si="0">J8-G8</f>
        <v>0</v>
      </c>
      <c r="M8" s="40"/>
      <c r="N8" s="5"/>
      <c r="O8" s="182"/>
      <c r="P8" s="183"/>
      <c r="Q8" s="182"/>
      <c r="R8" s="183"/>
      <c r="S8" s="182"/>
      <c r="T8" s="183"/>
    </row>
    <row r="9" spans="1:20" ht="15" customHeight="1" x14ac:dyDescent="0.2">
      <c r="A9" s="44"/>
      <c r="B9" s="40"/>
      <c r="C9" s="355" t="s">
        <v>22</v>
      </c>
      <c r="D9" s="356"/>
      <c r="E9" s="40"/>
      <c r="F9" s="53"/>
      <c r="G9" s="54">
        <f>Klövar!G16</f>
        <v>0</v>
      </c>
      <c r="H9" s="44"/>
      <c r="I9" s="55"/>
      <c r="J9" s="154">
        <f>Klövar!K16</f>
        <v>0</v>
      </c>
      <c r="K9" s="40"/>
      <c r="L9" s="156">
        <f t="shared" si="0"/>
        <v>0</v>
      </c>
      <c r="M9" s="40"/>
      <c r="N9" s="5"/>
      <c r="O9" s="182"/>
      <c r="P9" s="183"/>
      <c r="Q9" s="182"/>
      <c r="R9" s="183"/>
      <c r="S9" s="182"/>
      <c r="T9" s="183"/>
    </row>
    <row r="10" spans="1:20" ht="15" customHeight="1" x14ac:dyDescent="0.2">
      <c r="A10" s="44"/>
      <c r="B10" s="40"/>
      <c r="C10" s="355" t="s">
        <v>16</v>
      </c>
      <c r="D10" s="356"/>
      <c r="E10" s="40"/>
      <c r="F10" s="53"/>
      <c r="G10" s="54">
        <f>Juver!G16</f>
        <v>0</v>
      </c>
      <c r="H10" s="44"/>
      <c r="I10" s="55"/>
      <c r="J10" s="154">
        <f>Juver!K16</f>
        <v>0</v>
      </c>
      <c r="K10" s="40"/>
      <c r="L10" s="156">
        <f t="shared" si="0"/>
        <v>0</v>
      </c>
      <c r="M10" s="40"/>
      <c r="N10" s="5"/>
      <c r="O10" s="184"/>
      <c r="P10" s="185"/>
      <c r="Q10" s="184"/>
      <c r="R10" s="185"/>
      <c r="S10" s="184"/>
      <c r="T10" s="185"/>
    </row>
    <row r="11" spans="1:20" ht="15" customHeight="1" x14ac:dyDescent="0.2">
      <c r="A11" s="44"/>
      <c r="B11" s="40"/>
      <c r="C11" s="355" t="s">
        <v>20</v>
      </c>
      <c r="D11" s="356"/>
      <c r="E11" s="40"/>
      <c r="F11" s="53"/>
      <c r="G11" s="54">
        <f>Fruktsamhet!G15</f>
        <v>0</v>
      </c>
      <c r="H11" s="44"/>
      <c r="I11" s="55"/>
      <c r="J11" s="154">
        <f>Fruktsamhet!K15</f>
        <v>0</v>
      </c>
      <c r="K11" s="40"/>
      <c r="L11" s="156">
        <f t="shared" si="0"/>
        <v>0</v>
      </c>
      <c r="M11" s="40"/>
      <c r="N11" s="5"/>
      <c r="O11" s="184"/>
      <c r="P11" s="185"/>
      <c r="Q11" s="184"/>
      <c r="R11" s="185"/>
      <c r="S11" s="184"/>
      <c r="T11" s="185"/>
    </row>
    <row r="12" spans="1:20" ht="15" customHeight="1" x14ac:dyDescent="0.2">
      <c r="A12" s="44"/>
      <c r="B12" s="40"/>
      <c r="C12" s="355" t="s">
        <v>73</v>
      </c>
      <c r="D12" s="356"/>
      <c r="E12" s="40"/>
      <c r="F12" s="48"/>
      <c r="G12" s="54">
        <f>Utfodring!G15</f>
        <v>0</v>
      </c>
      <c r="H12" s="44"/>
      <c r="I12" s="55"/>
      <c r="J12" s="154">
        <f>Utfodring!K15</f>
        <v>0</v>
      </c>
      <c r="K12" s="40"/>
      <c r="L12" s="156">
        <f t="shared" si="0"/>
        <v>0</v>
      </c>
      <c r="M12" s="40"/>
      <c r="N12" s="5"/>
      <c r="O12" s="184"/>
      <c r="P12" s="185"/>
      <c r="Q12" s="184"/>
      <c r="R12" s="185"/>
      <c r="S12" s="184"/>
      <c r="T12" s="185"/>
    </row>
    <row r="13" spans="1:20" ht="15" customHeight="1" thickBot="1" x14ac:dyDescent="0.25">
      <c r="A13" s="44"/>
      <c r="B13" s="40"/>
      <c r="C13" s="355" t="s">
        <v>110</v>
      </c>
      <c r="D13" s="356"/>
      <c r="E13" s="40"/>
      <c r="F13" s="48"/>
      <c r="G13" s="54">
        <f>Hållbarhet!G20</f>
        <v>0</v>
      </c>
      <c r="H13" s="44"/>
      <c r="I13" s="55"/>
      <c r="J13" s="154">
        <f>Hållbarhet!K20</f>
        <v>0</v>
      </c>
      <c r="K13" s="40"/>
      <c r="L13" s="157">
        <f t="shared" si="0"/>
        <v>0</v>
      </c>
      <c r="M13" s="40"/>
      <c r="N13" s="5"/>
      <c r="O13" s="184"/>
      <c r="P13" s="185"/>
      <c r="Q13" s="184"/>
      <c r="R13" s="185"/>
      <c r="S13" s="184"/>
      <c r="T13" s="185"/>
    </row>
    <row r="14" spans="1:20" ht="11.25" customHeight="1" thickBot="1" x14ac:dyDescent="0.25">
      <c r="A14" s="56"/>
      <c r="B14" s="57"/>
      <c r="C14" s="58"/>
      <c r="D14" s="59"/>
      <c r="E14" s="57"/>
      <c r="F14" s="60"/>
      <c r="G14" s="59"/>
      <c r="H14" s="61"/>
      <c r="I14" s="62"/>
      <c r="J14" s="59"/>
      <c r="K14" s="57"/>
      <c r="L14" s="57"/>
      <c r="M14" s="40"/>
      <c r="N14" s="5"/>
      <c r="O14" s="186"/>
      <c r="P14" s="183"/>
      <c r="Q14" s="182"/>
      <c r="R14" s="183"/>
      <c r="S14" s="182"/>
      <c r="T14" s="183"/>
    </row>
    <row r="15" spans="1:20" ht="15" customHeight="1" thickBot="1" x14ac:dyDescent="0.25">
      <c r="A15" s="44"/>
      <c r="B15" s="40"/>
      <c r="C15" s="51" t="s">
        <v>11</v>
      </c>
      <c r="D15" s="44"/>
      <c r="E15" s="40"/>
      <c r="F15" s="44"/>
      <c r="G15" s="333">
        <f>SUM(G8:G13)</f>
        <v>0</v>
      </c>
      <c r="H15" s="44"/>
      <c r="I15" s="48"/>
      <c r="J15" s="333">
        <f>SUM(J8:J14)</f>
        <v>0</v>
      </c>
      <c r="K15" s="40"/>
      <c r="L15" s="334">
        <f>SUM(L8:L13)</f>
        <v>0</v>
      </c>
      <c r="M15" s="40"/>
      <c r="N15" s="5"/>
      <c r="O15" s="182"/>
      <c r="P15" s="183"/>
      <c r="Q15" s="182"/>
      <c r="R15" s="183"/>
      <c r="S15" s="182"/>
      <c r="T15" s="183"/>
    </row>
    <row r="16" spans="1:20" ht="6.75" customHeight="1" x14ac:dyDescent="0.2">
      <c r="A16" s="44"/>
      <c r="B16" s="40"/>
      <c r="C16" s="51"/>
      <c r="D16" s="44"/>
      <c r="E16" s="40"/>
      <c r="F16" s="44"/>
      <c r="G16" s="63"/>
      <c r="H16" s="44"/>
      <c r="I16" s="48"/>
      <c r="J16" s="63"/>
      <c r="K16" s="40"/>
      <c r="L16" s="64"/>
      <c r="M16" s="40"/>
      <c r="O16" s="34"/>
      <c r="P16" s="34"/>
      <c r="Q16" s="34"/>
      <c r="R16" s="34"/>
      <c r="S16" s="34"/>
      <c r="T16" s="34"/>
    </row>
    <row r="17" spans="1:13" ht="13.5" thickBot="1" x14ac:dyDescent="0.25">
      <c r="A17" s="44"/>
      <c r="B17" s="44"/>
      <c r="C17" s="44"/>
      <c r="D17" s="44"/>
      <c r="E17" s="44"/>
      <c r="F17" s="44"/>
      <c r="G17" s="44"/>
      <c r="H17" s="44"/>
      <c r="I17" s="40"/>
      <c r="J17" s="40"/>
      <c r="K17" s="40"/>
      <c r="L17" s="40"/>
      <c r="M17" s="40"/>
    </row>
    <row r="18" spans="1:13" ht="15" customHeight="1" thickBot="1" x14ac:dyDescent="0.25">
      <c r="A18" s="44"/>
      <c r="B18" s="65" t="s">
        <v>12</v>
      </c>
      <c r="C18" s="325">
        <f>IF(G15=0,0,G15/C5)</f>
        <v>0</v>
      </c>
      <c r="D18" s="44" t="s">
        <v>105</v>
      </c>
      <c r="E18" s="44"/>
      <c r="F18" s="44"/>
      <c r="G18" s="44"/>
      <c r="H18" s="44"/>
      <c r="I18" s="66"/>
      <c r="J18" s="40"/>
      <c r="K18" s="40"/>
      <c r="L18" s="40"/>
      <c r="M18" s="40"/>
    </row>
    <row r="19" spans="1:13" ht="15" customHeight="1" thickBot="1" x14ac:dyDescent="0.25">
      <c r="A19" s="44"/>
      <c r="B19" s="65" t="s">
        <v>13</v>
      </c>
      <c r="C19" s="326">
        <f>IF(G15=0,0,G15/(C5*G5))</f>
        <v>0</v>
      </c>
      <c r="D19" s="44" t="s">
        <v>104</v>
      </c>
      <c r="E19" s="44"/>
      <c r="F19" s="44"/>
      <c r="G19" s="44"/>
      <c r="H19" s="44"/>
      <c r="I19" s="40"/>
      <c r="J19" s="64"/>
      <c r="K19" s="40"/>
      <c r="L19" s="40"/>
      <c r="M19" s="40"/>
    </row>
    <row r="20" spans="1:13" ht="13.5" thickBot="1" x14ac:dyDescent="0.25">
      <c r="A20" s="56"/>
      <c r="B20" s="56"/>
      <c r="C20" s="56"/>
      <c r="D20" s="56"/>
      <c r="E20" s="56" t="s">
        <v>10</v>
      </c>
      <c r="F20" s="56"/>
      <c r="G20" s="56"/>
      <c r="H20" s="44"/>
      <c r="I20" s="40"/>
      <c r="J20" s="40"/>
      <c r="K20" s="40"/>
      <c r="L20" s="40"/>
      <c r="M20" s="40"/>
    </row>
    <row r="21" spans="1:13" x14ac:dyDescent="0.2">
      <c r="A21" s="66"/>
      <c r="B21" s="65" t="s">
        <v>74</v>
      </c>
      <c r="C21" s="327">
        <f>Kalvar!C28+Klövar!C26+Juver!C26+Fruktsamhet!C24+Utfodring!C24+Hållbarhet!C29</f>
        <v>0</v>
      </c>
      <c r="D21" s="328"/>
      <c r="E21" s="40" t="s">
        <v>77</v>
      </c>
      <c r="F21" s="66"/>
      <c r="G21" s="40"/>
      <c r="H21" s="40"/>
      <c r="I21" s="40"/>
      <c r="J21" s="40"/>
      <c r="K21" s="40"/>
      <c r="L21" s="40"/>
      <c r="M21" s="40"/>
    </row>
    <row r="22" spans="1:13" ht="14.25" x14ac:dyDescent="0.2">
      <c r="A22" s="66"/>
      <c r="B22" s="51"/>
      <c r="C22" s="329" t="e">
        <f>C21/C5</f>
        <v>#DIV/0!</v>
      </c>
      <c r="D22" s="330"/>
      <c r="E22" s="66" t="s">
        <v>103</v>
      </c>
      <c r="F22" s="66"/>
      <c r="G22" s="66"/>
      <c r="H22" s="40"/>
      <c r="I22" s="40"/>
      <c r="J22" s="40"/>
      <c r="K22" s="40"/>
      <c r="L22" s="40"/>
      <c r="M22" s="40"/>
    </row>
    <row r="23" spans="1:13" ht="13.5" thickBot="1" x14ac:dyDescent="0.25">
      <c r="A23" s="66"/>
      <c r="B23" s="66"/>
      <c r="C23" s="331" t="e">
        <f>C22/G5</f>
        <v>#DIV/0!</v>
      </c>
      <c r="D23" s="332"/>
      <c r="E23" s="67" t="s">
        <v>104</v>
      </c>
      <c r="F23" s="66"/>
      <c r="G23" s="66"/>
      <c r="H23" s="40"/>
      <c r="I23" s="40"/>
      <c r="J23" s="40"/>
      <c r="K23" s="40"/>
      <c r="L23" s="40"/>
      <c r="M23" s="40"/>
    </row>
    <row r="24" spans="1:13" ht="14.25" x14ac:dyDescent="0.2">
      <c r="A24" s="66"/>
      <c r="B24" s="68"/>
      <c r="C24" s="66"/>
      <c r="D24" s="66"/>
      <c r="E24" s="67"/>
      <c r="F24" s="66"/>
      <c r="G24" s="66"/>
      <c r="H24" s="40"/>
      <c r="I24" s="40"/>
      <c r="J24" s="40"/>
      <c r="K24" s="40"/>
      <c r="L24" s="40"/>
      <c r="M24" s="40"/>
    </row>
    <row r="25" spans="1:13" ht="15" customHeight="1" x14ac:dyDescent="0.2">
      <c r="A25" s="66"/>
      <c r="B25" s="69" t="s">
        <v>41</v>
      </c>
      <c r="C25" s="322"/>
      <c r="D25" s="322"/>
      <c r="E25" s="70"/>
      <c r="F25" s="66"/>
      <c r="G25" s="66"/>
      <c r="H25" s="40"/>
      <c r="I25" s="40"/>
      <c r="J25" s="40"/>
      <c r="K25" s="40"/>
      <c r="L25" s="40"/>
      <c r="M25" s="40"/>
    </row>
    <row r="26" spans="1:13" ht="15" customHeight="1" x14ac:dyDescent="0.2">
      <c r="A26" s="71"/>
      <c r="B26" s="69" t="s">
        <v>40</v>
      </c>
      <c r="C26" s="362"/>
      <c r="D26" s="363"/>
      <c r="E26" s="70"/>
      <c r="F26" s="66"/>
      <c r="G26" s="66"/>
      <c r="H26" s="40"/>
      <c r="I26" s="40"/>
      <c r="J26" s="40"/>
      <c r="K26" s="40"/>
      <c r="L26" s="40"/>
      <c r="M26" s="40"/>
    </row>
    <row r="27" spans="1:13" ht="15" customHeight="1" x14ac:dyDescent="0.2">
      <c r="A27" s="40"/>
      <c r="B27" s="69" t="s">
        <v>39</v>
      </c>
      <c r="C27" s="359"/>
      <c r="D27" s="360"/>
      <c r="E27" s="361"/>
      <c r="F27" s="40"/>
      <c r="G27" s="40"/>
      <c r="H27" s="40"/>
      <c r="I27" s="40"/>
      <c r="J27" s="40"/>
      <c r="K27" s="40"/>
      <c r="L27" s="40"/>
      <c r="M27" s="40"/>
    </row>
    <row r="28" spans="1:13" ht="12.75" customHeight="1" x14ac:dyDescent="0.2">
      <c r="A28" s="40"/>
      <c r="B28" s="69"/>
      <c r="C28" s="40"/>
      <c r="D28" s="40"/>
      <c r="E28" s="67"/>
      <c r="F28" s="40"/>
      <c r="G28" s="40"/>
      <c r="H28" s="40"/>
      <c r="I28" s="40"/>
      <c r="J28" s="40"/>
      <c r="K28" s="40"/>
      <c r="L28" s="40"/>
      <c r="M28" s="40"/>
    </row>
    <row r="29" spans="1:13" ht="15" customHeight="1" x14ac:dyDescent="0.2">
      <c r="A29" s="40"/>
      <c r="B29" s="47" t="s">
        <v>42</v>
      </c>
      <c r="C29" s="359"/>
      <c r="D29" s="360"/>
      <c r="E29" s="361"/>
      <c r="F29" s="40"/>
      <c r="G29" s="40"/>
      <c r="H29" s="40"/>
      <c r="I29" s="40"/>
      <c r="J29" s="40"/>
      <c r="K29" s="40"/>
      <c r="L29" s="40"/>
      <c r="M29" s="40"/>
    </row>
    <row r="30" spans="1:13" ht="12.75" customHeight="1" x14ac:dyDescent="0.2">
      <c r="A30" s="40"/>
      <c r="B30" s="47"/>
      <c r="C30" s="40"/>
      <c r="D30" s="40"/>
      <c r="E30" s="40"/>
      <c r="F30" s="40"/>
      <c r="G30" s="40"/>
      <c r="H30" s="40"/>
      <c r="I30" s="40"/>
      <c r="J30" s="40"/>
      <c r="K30" s="40"/>
      <c r="L30" s="40"/>
      <c r="M30" s="40"/>
    </row>
    <row r="31" spans="1:13" ht="12.75" customHeight="1" x14ac:dyDescent="0.2">
      <c r="A31" s="40"/>
      <c r="B31" s="150" t="s">
        <v>33</v>
      </c>
      <c r="C31" s="40"/>
      <c r="D31" s="40"/>
      <c r="E31" s="40"/>
      <c r="F31" s="40"/>
      <c r="G31" s="40"/>
      <c r="H31" s="40"/>
      <c r="I31" s="40"/>
      <c r="J31" s="40"/>
      <c r="K31" s="40"/>
      <c r="L31" s="40"/>
      <c r="M31" s="40"/>
    </row>
    <row r="32" spans="1:13" ht="12.75" customHeight="1" x14ac:dyDescent="0.2">
      <c r="A32" s="40"/>
      <c r="B32" s="127" t="s">
        <v>128</v>
      </c>
      <c r="C32" s="40"/>
      <c r="D32" s="40"/>
      <c r="E32" s="40"/>
      <c r="F32" s="40"/>
      <c r="G32" s="40"/>
      <c r="H32" s="40"/>
      <c r="I32" s="40"/>
      <c r="J32" s="40"/>
      <c r="K32" s="40"/>
      <c r="L32" s="40"/>
      <c r="M32" s="40"/>
    </row>
    <row r="33" spans="1:13" ht="12.75" customHeight="1" x14ac:dyDescent="0.2">
      <c r="A33" s="40"/>
      <c r="B33" s="124" t="s">
        <v>129</v>
      </c>
      <c r="C33" s="40"/>
      <c r="D33" s="40"/>
      <c r="E33" s="40"/>
      <c r="F33" s="40"/>
      <c r="G33" s="40"/>
      <c r="H33" s="40"/>
      <c r="I33" s="40"/>
      <c r="J33" s="40"/>
      <c r="K33" s="40"/>
      <c r="L33" s="40"/>
      <c r="M33" s="40"/>
    </row>
    <row r="34" spans="1:13" ht="14.25" customHeight="1" x14ac:dyDescent="0.2">
      <c r="A34" s="40"/>
      <c r="B34" s="44"/>
      <c r="C34" s="40"/>
      <c r="D34" s="40"/>
      <c r="E34" s="40"/>
      <c r="F34" s="40"/>
      <c r="G34" s="40"/>
      <c r="H34" s="40"/>
      <c r="I34" s="40"/>
      <c r="J34" s="40"/>
      <c r="K34" s="40"/>
      <c r="L34" s="40"/>
      <c r="M34" s="40"/>
    </row>
    <row r="35" spans="1:13" ht="12.75" customHeight="1" x14ac:dyDescent="0.2">
      <c r="A35" s="162"/>
      <c r="B35" s="163"/>
      <c r="C35" s="162"/>
      <c r="D35" s="162"/>
      <c r="E35" s="162"/>
      <c r="F35" s="162"/>
      <c r="G35" s="161"/>
      <c r="H35" s="161"/>
      <c r="I35" s="161"/>
      <c r="J35" s="161"/>
      <c r="K35" s="161"/>
      <c r="L35" s="161"/>
      <c r="M35" s="161"/>
    </row>
    <row r="36" spans="1:13" ht="12.75" customHeight="1" x14ac:dyDescent="0.2">
      <c r="A36" s="162"/>
      <c r="B36" s="163"/>
      <c r="C36" s="162"/>
      <c r="D36" s="162"/>
      <c r="E36" s="162"/>
      <c r="F36" s="162"/>
      <c r="G36" s="161"/>
      <c r="H36" s="161"/>
      <c r="I36" s="161"/>
      <c r="J36" s="161"/>
      <c r="K36" s="161"/>
      <c r="L36" s="161"/>
      <c r="M36" s="161"/>
    </row>
    <row r="37" spans="1:13" x14ac:dyDescent="0.2">
      <c r="A37" s="162"/>
      <c r="B37" s="163"/>
      <c r="C37" s="162"/>
      <c r="D37" s="162"/>
      <c r="E37" s="162"/>
      <c r="F37" s="162"/>
      <c r="G37" s="161"/>
      <c r="H37" s="161"/>
      <c r="I37" s="161"/>
      <c r="J37" s="161"/>
      <c r="K37" s="161"/>
      <c r="L37" s="161"/>
      <c r="M37" s="161"/>
    </row>
    <row r="38" spans="1:13" ht="7.5" customHeight="1" x14ac:dyDescent="0.2">
      <c r="A38" s="7"/>
      <c r="B38" s="7"/>
      <c r="C38" s="7"/>
      <c r="D38" s="7"/>
      <c r="E38" s="7"/>
      <c r="F38" s="7"/>
    </row>
    <row r="39" spans="1:13" x14ac:dyDescent="0.2">
      <c r="A39" s="7"/>
      <c r="B39" s="7"/>
      <c r="C39" s="7"/>
      <c r="D39" s="7"/>
      <c r="E39" s="7"/>
      <c r="F39" s="7"/>
    </row>
    <row r="40" spans="1:13" ht="7.5" customHeight="1" x14ac:dyDescent="0.2">
      <c r="A40" s="7"/>
      <c r="B40" s="7"/>
      <c r="C40" s="7"/>
      <c r="D40" s="7"/>
      <c r="E40" s="7"/>
      <c r="F40" s="7"/>
    </row>
    <row r="41" spans="1:13" x14ac:dyDescent="0.2">
      <c r="A41" s="7"/>
      <c r="B41" s="7"/>
      <c r="C41" s="7"/>
      <c r="D41" s="7"/>
      <c r="E41" s="7"/>
      <c r="F41" s="7"/>
    </row>
    <row r="42" spans="1:13" x14ac:dyDescent="0.2">
      <c r="A42" s="7"/>
      <c r="B42" s="7"/>
      <c r="C42" s="7"/>
      <c r="D42" s="7"/>
      <c r="E42" s="7"/>
      <c r="F42" s="7"/>
    </row>
    <row r="46" spans="1:13" ht="10.5" customHeight="1" x14ac:dyDescent="0.2">
      <c r="E46" s="6"/>
      <c r="F46" s="6"/>
    </row>
    <row r="52" spans="1:1" x14ac:dyDescent="0.2">
      <c r="A52" s="7"/>
    </row>
  </sheetData>
  <sheetProtection algorithmName="SHA-512" hashValue="Jpqa+NmghKdznzSxlx6ykjegzO/HZH/T6xaAWwf4F5M7aNw3kt/oTHil+GS7i4qCsFKD14ogV8/SXDW232RhoA==" saltValue="6O+bl8W4nJMpUSaC+HvjGw==" spinCount="100000" sheet="1" scenarios="1" selectLockedCells="1"/>
  <mergeCells count="10">
    <mergeCell ref="L6:L7"/>
    <mergeCell ref="J6:J7"/>
    <mergeCell ref="B3:J3"/>
    <mergeCell ref="C25:D25"/>
    <mergeCell ref="C26:D26"/>
    <mergeCell ref="C21:D21"/>
    <mergeCell ref="C22:D22"/>
    <mergeCell ref="C23:D23"/>
    <mergeCell ref="C27:E27"/>
    <mergeCell ref="C29:E29"/>
  </mergeCells>
  <phoneticPr fontId="2" type="noConversion"/>
  <pageMargins left="0.7" right="0.7" top="0.75" bottom="0.75" header="0.3" footer="0.3"/>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U53"/>
  <sheetViews>
    <sheetView zoomScale="112" zoomScaleNormal="112" workbookViewId="0">
      <selection activeCell="N13" sqref="N13"/>
    </sheetView>
  </sheetViews>
  <sheetFormatPr defaultRowHeight="12.75" x14ac:dyDescent="0.2"/>
  <cols>
    <col min="1" max="1" width="2.5703125" style="1" customWidth="1"/>
    <col min="2" max="2" width="28.7109375" style="1" customWidth="1"/>
    <col min="3" max="3" width="11.28515625" style="1" customWidth="1"/>
    <col min="4" max="4" width="2.42578125" style="1" customWidth="1"/>
    <col min="5" max="5" width="10.140625" style="1" customWidth="1"/>
    <col min="6" max="6" width="2.42578125" style="1" customWidth="1"/>
    <col min="7" max="7" width="13.85546875" style="1" customWidth="1"/>
    <col min="8" max="8" width="12.85546875" style="1" customWidth="1"/>
    <col min="9" max="9" width="1.42578125" style="1" customWidth="1"/>
    <col min="10" max="10" width="12.7109375" style="1" bestFit="1" customWidth="1"/>
    <col min="11" max="11" width="13.85546875" style="1" customWidth="1"/>
    <col min="12" max="12" width="2" style="1" customWidth="1"/>
    <col min="13" max="13" width="8.42578125" style="1" customWidth="1"/>
    <col min="14" max="14" width="7.140625" style="1" customWidth="1"/>
    <col min="15" max="15" width="1.28515625" style="1" customWidth="1"/>
    <col min="16" max="16" width="22.5703125" style="1" customWidth="1"/>
    <col min="17" max="17" width="5" style="1" customWidth="1"/>
    <col min="18" max="18" width="4.42578125" style="1" bestFit="1" customWidth="1"/>
    <col min="19" max="19" width="5.28515625" style="1" bestFit="1" customWidth="1"/>
    <col min="20" max="20" width="4.7109375" style="1" bestFit="1" customWidth="1"/>
    <col min="21" max="21" width="4" style="1" bestFit="1" customWidth="1"/>
    <col min="22" max="16384" width="9.140625" style="1"/>
  </cols>
  <sheetData>
    <row r="1" spans="1:21" ht="32.25" customHeight="1" x14ac:dyDescent="0.25">
      <c r="A1" s="41"/>
      <c r="B1" s="41"/>
      <c r="D1" s="98" t="s">
        <v>182</v>
      </c>
      <c r="E1" s="41"/>
      <c r="F1" s="41"/>
      <c r="G1" s="41"/>
      <c r="H1" s="41"/>
      <c r="I1" s="41"/>
      <c r="J1" s="43"/>
      <c r="K1" s="43"/>
      <c r="L1" s="40"/>
      <c r="M1" s="40"/>
      <c r="N1" s="40"/>
      <c r="O1" s="40"/>
    </row>
    <row r="2" spans="1:21" ht="23.25" customHeight="1" x14ac:dyDescent="0.25">
      <c r="A2" s="41"/>
      <c r="B2" s="41"/>
      <c r="C2" s="41"/>
      <c r="D2" s="41"/>
      <c r="E2" s="41"/>
      <c r="F2" s="41"/>
      <c r="G2" s="41"/>
      <c r="H2" s="41"/>
      <c r="I2" s="41"/>
      <c r="J2" s="43"/>
      <c r="K2" s="43"/>
      <c r="L2" s="40"/>
      <c r="M2" s="40"/>
      <c r="N2" s="40"/>
      <c r="O2" s="40"/>
    </row>
    <row r="3" spans="1:21" ht="13.5" customHeight="1" x14ac:dyDescent="0.2">
      <c r="A3" s="44"/>
      <c r="B3" s="284" t="s">
        <v>187</v>
      </c>
      <c r="C3" s="285"/>
      <c r="D3" s="285"/>
      <c r="E3" s="285"/>
      <c r="F3" s="285"/>
      <c r="G3" s="285"/>
      <c r="H3" s="285"/>
      <c r="I3" s="285"/>
      <c r="J3" s="285"/>
      <c r="K3" s="69"/>
      <c r="L3" s="69" t="s">
        <v>41</v>
      </c>
      <c r="M3" s="287">
        <f>IF(Totalt!C25=0,0,Totalt!C25)</f>
        <v>0</v>
      </c>
      <c r="N3" s="287"/>
      <c r="O3" s="40"/>
    </row>
    <row r="4" spans="1:21" ht="14.1" customHeight="1" x14ac:dyDescent="0.2">
      <c r="A4" s="44"/>
      <c r="B4" s="285"/>
      <c r="C4" s="285"/>
      <c r="D4" s="285"/>
      <c r="E4" s="285"/>
      <c r="F4" s="285"/>
      <c r="G4" s="285"/>
      <c r="H4" s="285"/>
      <c r="I4" s="285"/>
      <c r="J4" s="285"/>
      <c r="K4" s="69"/>
      <c r="L4" s="69" t="s">
        <v>40</v>
      </c>
      <c r="M4" s="288">
        <f>Totalt!C26</f>
        <v>0</v>
      </c>
      <c r="N4" s="289"/>
      <c r="O4" s="40"/>
    </row>
    <row r="5" spans="1:21" ht="14.1" customHeight="1" x14ac:dyDescent="0.2">
      <c r="A5" s="44"/>
      <c r="B5" s="72"/>
      <c r="C5" s="73"/>
      <c r="D5" s="73"/>
      <c r="E5" s="73"/>
      <c r="F5" s="73"/>
      <c r="G5" s="73"/>
      <c r="H5" s="73"/>
      <c r="I5" s="73"/>
      <c r="J5" s="73"/>
      <c r="K5" s="74"/>
      <c r="L5" s="75" t="s">
        <v>39</v>
      </c>
      <c r="M5" s="289">
        <f>Totalt!C27</f>
        <v>0</v>
      </c>
      <c r="N5" s="289"/>
      <c r="O5" s="40"/>
      <c r="P5" s="213"/>
    </row>
    <row r="6" spans="1:21" ht="15" customHeight="1" x14ac:dyDescent="0.2">
      <c r="A6" s="44"/>
      <c r="B6" s="47" t="s">
        <v>0</v>
      </c>
      <c r="C6" s="76">
        <f>Totalt!C5</f>
        <v>0</v>
      </c>
      <c r="D6" s="44" t="s">
        <v>1</v>
      </c>
      <c r="E6" s="44"/>
      <c r="F6" s="47" t="s">
        <v>2</v>
      </c>
      <c r="G6" s="76">
        <f>Totalt!G5</f>
        <v>0</v>
      </c>
      <c r="H6" s="44" t="s">
        <v>35</v>
      </c>
      <c r="I6" s="44"/>
      <c r="J6" s="48"/>
      <c r="K6" s="48"/>
      <c r="L6" s="40"/>
      <c r="M6" s="40"/>
      <c r="N6" s="40"/>
      <c r="O6" s="40"/>
    </row>
    <row r="7" spans="1:21" ht="15" customHeight="1" thickBot="1" x14ac:dyDescent="0.25">
      <c r="A7" s="44"/>
      <c r="B7" s="47" t="s">
        <v>3</v>
      </c>
      <c r="C7" s="76">
        <f>Totalt!C6</f>
        <v>0</v>
      </c>
      <c r="D7" s="44" t="s">
        <v>1</v>
      </c>
      <c r="E7" s="44"/>
      <c r="F7" s="44"/>
      <c r="G7" s="44"/>
      <c r="H7" s="44"/>
      <c r="I7" s="44"/>
      <c r="J7" s="40"/>
      <c r="L7" s="40"/>
      <c r="M7" s="214"/>
      <c r="N7" s="40"/>
      <c r="O7" s="40"/>
    </row>
    <row r="8" spans="1:21" ht="18" customHeight="1" x14ac:dyDescent="0.25">
      <c r="A8" s="44"/>
      <c r="B8" s="47"/>
      <c r="C8" s="53"/>
      <c r="D8" s="44"/>
      <c r="E8" s="44"/>
      <c r="F8" s="44"/>
      <c r="G8" s="44"/>
      <c r="H8" s="44"/>
      <c r="I8" s="77"/>
      <c r="J8" s="286" t="s">
        <v>32</v>
      </c>
      <c r="K8" s="286"/>
      <c r="L8" s="78"/>
      <c r="M8" s="78"/>
      <c r="N8" s="78"/>
      <c r="O8" s="79"/>
      <c r="P8" s="219"/>
      <c r="Q8" s="222" t="s">
        <v>131</v>
      </c>
      <c r="R8" s="223"/>
      <c r="S8" s="223"/>
      <c r="T8" s="223"/>
      <c r="U8" s="224"/>
    </row>
    <row r="9" spans="1:21" s="33" customFormat="1" ht="11.25" customHeight="1" x14ac:dyDescent="0.25">
      <c r="A9" s="80"/>
      <c r="B9" s="80"/>
      <c r="C9" s="80" t="s">
        <v>24</v>
      </c>
      <c r="D9" s="80"/>
      <c r="E9" s="80" t="s">
        <v>4</v>
      </c>
      <c r="F9" s="80"/>
      <c r="G9" s="80" t="s">
        <v>5</v>
      </c>
      <c r="H9" s="80"/>
      <c r="I9" s="81"/>
      <c r="J9" s="82" t="s">
        <v>114</v>
      </c>
      <c r="K9" s="82" t="s">
        <v>5</v>
      </c>
      <c r="L9" s="82"/>
      <c r="M9" s="82" t="s">
        <v>167</v>
      </c>
      <c r="N9" s="82" t="s">
        <v>67</v>
      </c>
      <c r="O9" s="83"/>
      <c r="P9" s="220"/>
      <c r="Q9" s="225" t="s">
        <v>130</v>
      </c>
      <c r="R9" s="226" t="s">
        <v>133</v>
      </c>
      <c r="S9" s="226" t="s">
        <v>114</v>
      </c>
      <c r="T9" s="226" t="s">
        <v>169</v>
      </c>
      <c r="U9" s="227" t="s">
        <v>134</v>
      </c>
    </row>
    <row r="10" spans="1:21" ht="15" customHeight="1" x14ac:dyDescent="0.25">
      <c r="A10" s="44"/>
      <c r="B10" s="47" t="s">
        <v>106</v>
      </c>
      <c r="C10" s="320">
        <v>0</v>
      </c>
      <c r="D10" s="48" t="s">
        <v>7</v>
      </c>
      <c r="E10" s="54">
        <v>1600</v>
      </c>
      <c r="F10" s="53" t="s">
        <v>8</v>
      </c>
      <c r="G10" s="54">
        <f>C10*E10*C6/100</f>
        <v>0</v>
      </c>
      <c r="H10" s="84"/>
      <c r="I10" s="85"/>
      <c r="J10" s="158">
        <v>4.5999999999999996</v>
      </c>
      <c r="K10" s="54">
        <f>J10*E10*$C$6/100</f>
        <v>0</v>
      </c>
      <c r="L10" s="66"/>
      <c r="M10" s="159">
        <v>0</v>
      </c>
      <c r="N10" s="323">
        <v>0</v>
      </c>
      <c r="O10" s="86"/>
      <c r="P10" s="221" t="str">
        <f>IF(N10&lt;Q10,"OBS! Är målet rimligt?","")</f>
        <v/>
      </c>
      <c r="Q10" s="228">
        <f>IF(C10&gt;=R10,S10,IF(C10&gt;=S10,T10,U10))</f>
        <v>0</v>
      </c>
      <c r="R10" s="229">
        <v>7.8</v>
      </c>
      <c r="S10" s="230">
        <v>4.5999999999999996</v>
      </c>
      <c r="T10" s="230">
        <v>0</v>
      </c>
      <c r="U10" s="231">
        <v>0</v>
      </c>
    </row>
    <row r="11" spans="1:21" ht="15" customHeight="1" x14ac:dyDescent="0.25">
      <c r="A11" s="44"/>
      <c r="B11" s="47" t="s">
        <v>111</v>
      </c>
      <c r="C11" s="320">
        <v>0</v>
      </c>
      <c r="D11" s="48" t="s">
        <v>7</v>
      </c>
      <c r="E11" s="54">
        <v>1900</v>
      </c>
      <c r="F11" s="53" t="s">
        <v>8</v>
      </c>
      <c r="G11" s="54">
        <f>C11*E11*$C$6/100</f>
        <v>0</v>
      </c>
      <c r="H11" s="84"/>
      <c r="I11" s="85"/>
      <c r="J11" s="158">
        <v>0</v>
      </c>
      <c r="K11" s="54">
        <f>J11*E11*$C$6/100</f>
        <v>0</v>
      </c>
      <c r="L11" s="66"/>
      <c r="M11" s="159">
        <v>0</v>
      </c>
      <c r="N11" s="323">
        <f>C11</f>
        <v>0</v>
      </c>
      <c r="O11" s="86"/>
      <c r="P11" s="221" t="str">
        <f>IF(N11&lt;Q11,"OBS! Är målet rimligt?","")</f>
        <v/>
      </c>
      <c r="Q11" s="228">
        <f>IF(C11&gt;=R11,S11,IF(C11&gt;=S11,T11,U11))</f>
        <v>0</v>
      </c>
      <c r="R11" s="229">
        <v>5.0999999999999996</v>
      </c>
      <c r="S11" s="230">
        <v>0</v>
      </c>
      <c r="T11" s="230">
        <v>0</v>
      </c>
      <c r="U11" s="231">
        <v>0</v>
      </c>
    </row>
    <row r="12" spans="1:21" ht="15" customHeight="1" x14ac:dyDescent="0.25">
      <c r="A12" s="44"/>
      <c r="B12" s="47" t="s">
        <v>108</v>
      </c>
      <c r="C12" s="320">
        <v>0</v>
      </c>
      <c r="D12" s="48" t="s">
        <v>7</v>
      </c>
      <c r="E12" s="54">
        <v>3200</v>
      </c>
      <c r="F12" s="53" t="s">
        <v>8</v>
      </c>
      <c r="G12" s="54">
        <f>C12*E12*$C$6/100</f>
        <v>0</v>
      </c>
      <c r="H12" s="84"/>
      <c r="I12" s="85"/>
      <c r="J12" s="158">
        <v>0</v>
      </c>
      <c r="K12" s="54">
        <f>J12*E12*$C$6/100</f>
        <v>0</v>
      </c>
      <c r="L12" s="66"/>
      <c r="M12" s="159">
        <v>0</v>
      </c>
      <c r="N12" s="323">
        <v>0</v>
      </c>
      <c r="O12" s="86"/>
      <c r="P12" s="221" t="str">
        <f>IF(N12&lt;Q12,"OBS! Är målet rimligt?","")</f>
        <v/>
      </c>
      <c r="Q12" s="228">
        <f>IF(C12&gt;=R12,S12,IF(C12&gt;=S12,T12,U12))</f>
        <v>0</v>
      </c>
      <c r="R12" s="229">
        <v>2.5</v>
      </c>
      <c r="S12" s="230">
        <v>0</v>
      </c>
      <c r="T12" s="230">
        <v>0</v>
      </c>
      <c r="U12" s="231">
        <v>0</v>
      </c>
    </row>
    <row r="13" spans="1:21" ht="15" customHeight="1" thickBot="1" x14ac:dyDescent="0.3">
      <c r="A13" s="44"/>
      <c r="B13" s="47" t="s">
        <v>109</v>
      </c>
      <c r="C13" s="320">
        <v>0</v>
      </c>
      <c r="D13" s="48" t="s">
        <v>7</v>
      </c>
      <c r="E13" s="54">
        <v>6800</v>
      </c>
      <c r="F13" s="53" t="s">
        <v>8</v>
      </c>
      <c r="G13" s="54">
        <f>C13*E13*$C$6/100</f>
        <v>0</v>
      </c>
      <c r="H13" s="84"/>
      <c r="I13" s="85"/>
      <c r="J13" s="158">
        <v>0</v>
      </c>
      <c r="K13" s="54">
        <f>J13*E13*$C$6/100</f>
        <v>0</v>
      </c>
      <c r="L13" s="66"/>
      <c r="M13" s="159">
        <v>0</v>
      </c>
      <c r="N13" s="323">
        <v>0</v>
      </c>
      <c r="O13" s="86"/>
      <c r="P13" s="221" t="str">
        <f>IF(N13&lt;Q13,"OBS! Är målet rimligt?","")</f>
        <v/>
      </c>
      <c r="Q13" s="232">
        <f>IF(C13&gt;=R13,S13,IF(C13&gt;=S13,T13,U13))</f>
        <v>0</v>
      </c>
      <c r="R13" s="233">
        <v>1.9</v>
      </c>
      <c r="S13" s="234">
        <v>0</v>
      </c>
      <c r="T13" s="234">
        <v>0</v>
      </c>
      <c r="U13" s="235">
        <v>0</v>
      </c>
    </row>
    <row r="14" spans="1:21" s="7" customFormat="1" ht="6.75" customHeight="1" x14ac:dyDescent="0.2">
      <c r="A14" s="44"/>
      <c r="B14" s="47"/>
      <c r="C14" s="153"/>
      <c r="D14" s="48"/>
      <c r="E14" s="52"/>
      <c r="F14" s="53"/>
      <c r="G14" s="52"/>
      <c r="H14" s="84"/>
      <c r="I14" s="87"/>
      <c r="J14" s="88"/>
      <c r="K14" s="89"/>
      <c r="L14" s="90"/>
      <c r="M14" s="90"/>
      <c r="N14" s="90"/>
      <c r="O14" s="91"/>
    </row>
    <row r="15" spans="1:21" s="5" customFormat="1" ht="9.75" customHeight="1" thickBot="1" x14ac:dyDescent="0.25">
      <c r="A15" s="56"/>
      <c r="B15" s="58"/>
      <c r="C15" s="60"/>
      <c r="D15" s="60"/>
      <c r="E15" s="59"/>
      <c r="F15" s="60"/>
      <c r="G15" s="59"/>
      <c r="H15" s="92"/>
      <c r="I15" s="92"/>
      <c r="J15" s="62"/>
      <c r="K15" s="59"/>
      <c r="L15" s="66"/>
      <c r="M15" s="66"/>
      <c r="N15" s="66"/>
      <c r="O15" s="66"/>
    </row>
    <row r="16" spans="1:21" ht="15" customHeight="1" thickBot="1" x14ac:dyDescent="0.25">
      <c r="A16" s="44"/>
      <c r="B16" s="93" t="s">
        <v>11</v>
      </c>
      <c r="C16" s="44"/>
      <c r="D16" s="44"/>
      <c r="E16" s="44"/>
      <c r="F16" s="44"/>
      <c r="G16" s="333">
        <f>SUM(G10:G15)</f>
        <v>0</v>
      </c>
      <c r="H16" s="44"/>
      <c r="I16" s="44"/>
      <c r="J16" s="48"/>
      <c r="K16" s="333">
        <f>SUM(K10:K15)</f>
        <v>0</v>
      </c>
      <c r="L16" s="40"/>
      <c r="M16" s="40"/>
      <c r="N16" s="40"/>
      <c r="O16" s="40"/>
    </row>
    <row r="17" spans="1:15" ht="15.75" customHeight="1" x14ac:dyDescent="0.2">
      <c r="A17" s="44"/>
      <c r="B17" s="93"/>
      <c r="C17" s="44"/>
      <c r="D17" s="44"/>
      <c r="E17" s="44"/>
      <c r="F17" s="44"/>
      <c r="G17" s="63"/>
      <c r="H17" s="44"/>
      <c r="I17" s="44"/>
      <c r="J17" s="48"/>
      <c r="K17" s="63"/>
      <c r="L17" s="40"/>
      <c r="M17" s="40"/>
      <c r="N17" s="40"/>
      <c r="O17" s="40"/>
    </row>
    <row r="18" spans="1:15" ht="13.5" thickBot="1" x14ac:dyDescent="0.25">
      <c r="A18" s="44"/>
      <c r="B18" s="44"/>
      <c r="C18" s="44"/>
      <c r="D18" s="44"/>
      <c r="E18" s="44"/>
      <c r="F18" s="44"/>
      <c r="G18" s="44"/>
      <c r="H18" s="44"/>
      <c r="I18" s="44"/>
      <c r="J18" s="40"/>
      <c r="K18" s="40"/>
      <c r="L18" s="40"/>
      <c r="M18" s="40"/>
      <c r="N18" s="40"/>
      <c r="O18" s="40"/>
    </row>
    <row r="19" spans="1:15" ht="15" customHeight="1" thickBot="1" x14ac:dyDescent="0.25">
      <c r="A19" s="44"/>
      <c r="B19" s="65" t="s">
        <v>12</v>
      </c>
      <c r="C19" s="335">
        <f>IF(G16=0,0,G16/C6)</f>
        <v>0</v>
      </c>
      <c r="D19" s="44" t="s">
        <v>34</v>
      </c>
      <c r="E19" s="44"/>
      <c r="F19" s="44"/>
      <c r="G19" s="44"/>
      <c r="H19" s="66"/>
      <c r="I19" s="66"/>
      <c r="J19" s="66"/>
      <c r="K19" s="66"/>
      <c r="L19" s="40"/>
      <c r="M19" s="40"/>
      <c r="N19" s="40"/>
      <c r="O19" s="40"/>
    </row>
    <row r="20" spans="1:15" ht="15" customHeight="1" thickBot="1" x14ac:dyDescent="0.25">
      <c r="A20" s="44"/>
      <c r="B20" s="65" t="s">
        <v>13</v>
      </c>
      <c r="C20" s="336">
        <f>IF(G16=0,0,G16/(C6*G6))</f>
        <v>0</v>
      </c>
      <c r="D20" s="44" t="s">
        <v>14</v>
      </c>
      <c r="E20" s="44"/>
      <c r="F20" s="44"/>
      <c r="G20" s="44"/>
      <c r="H20" s="56"/>
      <c r="I20" s="56"/>
      <c r="J20" s="66"/>
      <c r="K20" s="64"/>
      <c r="L20" s="40"/>
      <c r="M20" s="40"/>
      <c r="N20" s="40"/>
      <c r="O20" s="40"/>
    </row>
    <row r="21" spans="1:15" x14ac:dyDescent="0.2">
      <c r="A21" s="56"/>
      <c r="B21" s="56"/>
      <c r="C21" s="56"/>
      <c r="D21" s="56"/>
      <c r="E21" s="56"/>
      <c r="F21" s="56"/>
      <c r="G21" s="56"/>
      <c r="H21" s="44"/>
      <c r="I21" s="44"/>
      <c r="J21" s="40"/>
      <c r="K21" s="40"/>
      <c r="L21" s="40"/>
      <c r="M21" s="40"/>
      <c r="N21" s="40"/>
      <c r="O21" s="40"/>
    </row>
    <row r="22" spans="1:15" x14ac:dyDescent="0.2">
      <c r="A22" s="66"/>
      <c r="B22" s="66"/>
      <c r="C22" s="66"/>
      <c r="D22" s="66"/>
      <c r="E22" s="66"/>
      <c r="F22" s="66"/>
      <c r="G22" s="66"/>
      <c r="H22" s="40"/>
      <c r="I22" s="40"/>
      <c r="J22" s="40"/>
      <c r="K22" s="40"/>
      <c r="L22" s="40"/>
      <c r="M22" s="40"/>
      <c r="N22" s="40"/>
      <c r="O22" s="40"/>
    </row>
    <row r="23" spans="1:15" x14ac:dyDescent="0.2">
      <c r="A23" s="66"/>
      <c r="B23" s="66"/>
      <c r="C23" s="66"/>
      <c r="D23" s="66"/>
      <c r="E23" s="66"/>
      <c r="F23" s="66"/>
      <c r="G23" s="66"/>
      <c r="H23" s="40"/>
      <c r="I23" s="40"/>
      <c r="J23" s="40"/>
      <c r="K23" s="40"/>
      <c r="L23" s="40"/>
      <c r="M23" s="40"/>
      <c r="N23" s="40"/>
      <c r="O23" s="40"/>
    </row>
    <row r="24" spans="1:15" ht="14.25" x14ac:dyDescent="0.2">
      <c r="A24" s="66"/>
      <c r="B24" s="94"/>
      <c r="C24" s="66"/>
      <c r="D24" s="66"/>
      <c r="E24" s="66"/>
      <c r="F24" s="66"/>
      <c r="G24" s="66"/>
      <c r="H24" s="40"/>
      <c r="I24" s="40"/>
      <c r="J24" s="40"/>
      <c r="K24" s="40"/>
      <c r="L24" s="40"/>
      <c r="M24" s="40"/>
      <c r="N24" s="40"/>
      <c r="O24" s="40"/>
    </row>
    <row r="25" spans="1:15" ht="12.75" customHeight="1" thickBot="1" x14ac:dyDescent="0.25">
      <c r="A25" s="66"/>
      <c r="B25" s="66"/>
      <c r="C25" s="66"/>
      <c r="D25" s="66"/>
      <c r="E25" s="34"/>
      <c r="F25" s="66"/>
      <c r="G25" s="66"/>
      <c r="H25" s="40"/>
      <c r="I25" s="40"/>
      <c r="J25" s="40"/>
      <c r="K25" s="40"/>
      <c r="L25" s="40"/>
      <c r="M25" s="40"/>
      <c r="N25" s="40"/>
      <c r="O25" s="40"/>
    </row>
    <row r="26" spans="1:15" ht="12.75" customHeight="1" thickBot="1" x14ac:dyDescent="0.25">
      <c r="A26" s="71"/>
      <c r="B26" s="65" t="s">
        <v>175</v>
      </c>
      <c r="C26" s="337">
        <f>K16-G16</f>
        <v>0</v>
      </c>
      <c r="D26" s="338"/>
      <c r="E26" s="56"/>
      <c r="F26" s="66"/>
      <c r="G26" s="66"/>
      <c r="H26" s="40"/>
      <c r="I26" s="40"/>
      <c r="J26" s="40"/>
      <c r="K26" s="40"/>
      <c r="L26" s="40"/>
      <c r="M26" s="40"/>
      <c r="N26" s="40"/>
      <c r="O26" s="40"/>
    </row>
    <row r="27" spans="1:15" ht="12.75" customHeight="1" thickBot="1" x14ac:dyDescent="0.25">
      <c r="A27" s="40"/>
      <c r="B27" s="95"/>
      <c r="C27" s="56"/>
      <c r="D27" s="56"/>
      <c r="E27" s="56"/>
      <c r="F27" s="40"/>
      <c r="G27" s="40"/>
      <c r="H27" s="40"/>
      <c r="I27" s="40"/>
      <c r="J27" s="40"/>
      <c r="K27" s="40"/>
      <c r="L27" s="40"/>
      <c r="M27" s="40"/>
      <c r="N27" s="40"/>
      <c r="O27" s="40"/>
    </row>
    <row r="28" spans="1:15" ht="12.75" customHeight="1" thickBot="1" x14ac:dyDescent="0.25">
      <c r="A28" s="40"/>
      <c r="B28" s="96" t="s">
        <v>72</v>
      </c>
      <c r="C28" s="337">
        <f>((C10-N10)*E10*C6/100)+((C11-N11)*E11*C6/100)+((C12-N12)*E12*C6/100)+((C13-N13)*E13*C6/100)</f>
        <v>0</v>
      </c>
      <c r="D28" s="339"/>
      <c r="E28" s="44" t="s">
        <v>77</v>
      </c>
      <c r="F28" s="40"/>
      <c r="G28" s="40"/>
      <c r="H28" s="40"/>
      <c r="I28" s="40"/>
      <c r="J28" s="40"/>
      <c r="K28" s="40"/>
      <c r="L28" s="40"/>
      <c r="M28" s="40"/>
      <c r="N28" s="40"/>
      <c r="O28" s="40"/>
    </row>
    <row r="29" spans="1:15" ht="12.75" customHeight="1" thickBot="1" x14ac:dyDescent="0.25">
      <c r="A29" s="40"/>
      <c r="B29" s="65" t="s">
        <v>88</v>
      </c>
      <c r="C29" s="341" t="e">
        <f>C28/C6</f>
        <v>#DIV/0!</v>
      </c>
      <c r="D29" s="44" t="s">
        <v>34</v>
      </c>
      <c r="E29" s="66"/>
      <c r="F29" s="40"/>
      <c r="G29" s="40"/>
      <c r="H29" s="40"/>
      <c r="I29" s="40"/>
      <c r="J29" s="40"/>
      <c r="K29" s="40"/>
      <c r="L29" s="40"/>
      <c r="M29" s="40"/>
      <c r="N29" s="40"/>
      <c r="O29" s="40"/>
    </row>
    <row r="30" spans="1:15" ht="12.75" customHeight="1" thickBot="1" x14ac:dyDescent="0.25">
      <c r="A30" s="40"/>
      <c r="B30" s="65" t="s">
        <v>89</v>
      </c>
      <c r="C30" s="340" t="e">
        <f>C29/G6</f>
        <v>#DIV/0!</v>
      </c>
      <c r="D30" s="56" t="s">
        <v>14</v>
      </c>
      <c r="E30" s="66"/>
      <c r="F30" s="40"/>
      <c r="G30" s="40"/>
      <c r="H30" s="40"/>
      <c r="I30" s="40"/>
      <c r="J30" s="40"/>
      <c r="K30" s="40"/>
      <c r="L30" s="40"/>
      <c r="M30" s="40"/>
      <c r="N30" s="40"/>
      <c r="O30" s="40"/>
    </row>
    <row r="31" spans="1:15" ht="12.75" customHeight="1" x14ac:dyDescent="0.2">
      <c r="A31" s="40"/>
      <c r="B31" s="40"/>
      <c r="C31" s="40"/>
      <c r="D31" s="40"/>
      <c r="E31" s="40"/>
      <c r="F31" s="40"/>
      <c r="G31" s="40"/>
      <c r="H31" s="40"/>
      <c r="I31" s="40"/>
      <c r="J31" s="40"/>
      <c r="K31" s="40"/>
      <c r="L31" s="40"/>
      <c r="M31" s="40"/>
      <c r="N31" s="40"/>
      <c r="O31" s="40"/>
    </row>
    <row r="32" spans="1:15" ht="12.75" customHeight="1" x14ac:dyDescent="0.2">
      <c r="A32" s="40"/>
      <c r="B32" s="40"/>
      <c r="C32" s="40"/>
      <c r="D32" s="40"/>
      <c r="E32" s="40"/>
      <c r="F32" s="40"/>
      <c r="G32" s="40"/>
      <c r="H32" s="40"/>
      <c r="I32" s="40"/>
      <c r="J32" s="40"/>
      <c r="K32" s="40"/>
      <c r="L32" s="40"/>
      <c r="M32" s="40"/>
      <c r="N32" s="40"/>
      <c r="O32" s="40"/>
    </row>
    <row r="33" spans="1:15" ht="12.75" customHeight="1" x14ac:dyDescent="0.2">
      <c r="A33" s="40"/>
      <c r="B33" s="40"/>
      <c r="C33" s="40"/>
      <c r="D33" s="40"/>
      <c r="E33" s="40"/>
      <c r="F33" s="40"/>
      <c r="G33" s="40"/>
      <c r="H33" s="40"/>
      <c r="I33" s="40"/>
      <c r="J33" s="40"/>
      <c r="K33" s="40"/>
      <c r="L33" s="40"/>
      <c r="M33" s="40"/>
      <c r="N33" s="40"/>
      <c r="O33" s="40"/>
    </row>
    <row r="34" spans="1:15" ht="12.75" customHeight="1" x14ac:dyDescent="0.2">
      <c r="A34" s="40"/>
      <c r="B34" s="40"/>
      <c r="C34" s="40"/>
      <c r="D34" s="40"/>
      <c r="E34" s="40"/>
      <c r="F34" s="40"/>
      <c r="G34" s="40"/>
      <c r="H34" s="40"/>
      <c r="I34" s="40"/>
      <c r="J34" s="40"/>
      <c r="K34" s="40"/>
      <c r="L34" s="40"/>
      <c r="M34" s="40"/>
      <c r="N34" s="40"/>
      <c r="O34" s="40"/>
    </row>
    <row r="35" spans="1:15" ht="12.75" customHeight="1" x14ac:dyDescent="0.2"/>
    <row r="36" spans="1:15" ht="12.75" customHeight="1" x14ac:dyDescent="0.2"/>
    <row r="37" spans="1:15" ht="12.75" customHeight="1" x14ac:dyDescent="0.2"/>
    <row r="39" spans="1:15" ht="7.5" customHeight="1" x14ac:dyDescent="0.2"/>
    <row r="41" spans="1:15" ht="7.5" customHeight="1" x14ac:dyDescent="0.2"/>
    <row r="47" spans="1:15" ht="10.5" customHeight="1" x14ac:dyDescent="0.2">
      <c r="E47" s="6"/>
      <c r="F47" s="6"/>
    </row>
    <row r="53" spans="1:1" x14ac:dyDescent="0.2">
      <c r="A53" s="7"/>
    </row>
  </sheetData>
  <sheetProtection algorithmName="SHA-512" hashValue="CD5NAVWdg0/JEYjMuzNeB8gvpFmHDmCyB69Og1OeocJeycPgDWoi4H5rZswFpkqMOoykLonm0qlGPV0llaeyOw==" saltValue="ygsHtA9DT6p0juqw7czFpw==" spinCount="100000" sheet="1" objects="1" scenarios="1" selectLockedCells="1"/>
  <mergeCells count="7">
    <mergeCell ref="C28:D28"/>
    <mergeCell ref="J8:K8"/>
    <mergeCell ref="B3:J4"/>
    <mergeCell ref="M3:N3"/>
    <mergeCell ref="M4:N4"/>
    <mergeCell ref="M5:N5"/>
    <mergeCell ref="C26:D26"/>
  </mergeCells>
  <phoneticPr fontId="2" type="noConversion"/>
  <conditionalFormatting sqref="N10">
    <cfRule type="cellIs" dxfId="15" priority="3" stopIfTrue="1" operator="lessThan">
      <formula>$Q$10</formula>
    </cfRule>
  </conditionalFormatting>
  <conditionalFormatting sqref="N11">
    <cfRule type="cellIs" dxfId="14" priority="1" stopIfTrue="1" operator="lessThan">
      <formula>$Q$11</formula>
    </cfRule>
  </conditionalFormatting>
  <pageMargins left="0.75" right="0.75" top="1" bottom="1" header="0.5" footer="0.5"/>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X52"/>
  <sheetViews>
    <sheetView zoomScaleNormal="100" workbookViewId="0">
      <selection activeCell="C12" sqref="C12"/>
    </sheetView>
  </sheetViews>
  <sheetFormatPr defaultRowHeight="12.75" x14ac:dyDescent="0.2"/>
  <cols>
    <col min="1" max="1" width="2.28515625" style="1" customWidth="1"/>
    <col min="2" max="2" width="28.7109375" style="1" customWidth="1"/>
    <col min="3" max="3" width="11.42578125" style="1" customWidth="1"/>
    <col min="4" max="4" width="2.42578125" style="1" customWidth="1"/>
    <col min="5" max="5" width="10.140625" style="1" customWidth="1"/>
    <col min="6" max="6" width="2.42578125" style="1" customWidth="1"/>
    <col min="7" max="7" width="14.42578125" style="1" customWidth="1"/>
    <col min="8" max="8" width="13.5703125" style="1" customWidth="1"/>
    <col min="9" max="9" width="1.5703125" style="1" customWidth="1"/>
    <col min="10" max="10" width="12.7109375" style="1" bestFit="1" customWidth="1"/>
    <col min="11" max="11" width="14.140625" style="1" customWidth="1"/>
    <col min="12" max="12" width="2" style="1" customWidth="1"/>
    <col min="13" max="13" width="7.42578125" style="1" customWidth="1"/>
    <col min="14" max="14" width="6.85546875" style="1" customWidth="1"/>
    <col min="15" max="15" width="1.28515625" style="1" customWidth="1"/>
    <col min="16" max="16" width="29" style="1" customWidth="1"/>
    <col min="17" max="17" width="5.42578125" style="1" customWidth="1"/>
    <col min="18" max="18" width="4.42578125" style="1" bestFit="1" customWidth="1"/>
    <col min="19" max="19" width="5.28515625" style="1" bestFit="1" customWidth="1"/>
    <col min="20" max="20" width="4.7109375" style="1" bestFit="1" customWidth="1"/>
    <col min="21" max="21" width="4" style="1" bestFit="1" customWidth="1"/>
    <col min="22" max="16384" width="9.140625" style="1"/>
  </cols>
  <sheetData>
    <row r="1" spans="1:24" ht="33.75" customHeight="1" x14ac:dyDescent="0.25">
      <c r="A1" s="40"/>
      <c r="B1" s="97"/>
      <c r="C1" s="98"/>
      <c r="D1" s="98" t="s">
        <v>181</v>
      </c>
      <c r="E1" s="97"/>
      <c r="F1" s="97"/>
      <c r="G1" s="97"/>
      <c r="H1" s="97"/>
      <c r="I1" s="97"/>
      <c r="J1" s="99"/>
      <c r="K1" s="99"/>
      <c r="L1" s="40"/>
      <c r="M1" s="40"/>
      <c r="N1" s="40"/>
      <c r="O1" s="40"/>
    </row>
    <row r="2" spans="1:24" ht="23.25" customHeight="1" x14ac:dyDescent="0.25">
      <c r="A2" s="40"/>
      <c r="B2" s="97"/>
      <c r="C2" s="97"/>
      <c r="D2" s="97"/>
      <c r="E2" s="97"/>
      <c r="F2" s="97"/>
      <c r="G2" s="97"/>
      <c r="H2" s="97"/>
      <c r="I2" s="97"/>
      <c r="J2" s="99"/>
      <c r="K2" s="99"/>
      <c r="L2" s="40"/>
      <c r="M2" s="40"/>
      <c r="N2" s="40"/>
      <c r="O2" s="40"/>
    </row>
    <row r="3" spans="1:24" s="12" customFormat="1" ht="14.1" customHeight="1" x14ac:dyDescent="0.2">
      <c r="A3" s="100"/>
      <c r="B3" s="72" t="s">
        <v>188</v>
      </c>
      <c r="C3" s="73"/>
      <c r="D3" s="73"/>
      <c r="E3" s="73"/>
      <c r="F3" s="73"/>
      <c r="G3" s="73"/>
      <c r="H3" s="73"/>
      <c r="I3" s="73"/>
      <c r="J3" s="73"/>
      <c r="K3" s="69"/>
      <c r="L3" s="69" t="s">
        <v>41</v>
      </c>
      <c r="M3" s="291">
        <f>Totalt!C25</f>
        <v>0</v>
      </c>
      <c r="N3" s="292"/>
      <c r="O3" s="43"/>
    </row>
    <row r="4" spans="1:24" s="12" customFormat="1" ht="14.1" customHeight="1" x14ac:dyDescent="0.2">
      <c r="A4" s="100"/>
      <c r="B4" s="72" t="s">
        <v>168</v>
      </c>
      <c r="C4" s="73"/>
      <c r="D4" s="73"/>
      <c r="E4" s="73"/>
      <c r="F4" s="73"/>
      <c r="G4" s="73"/>
      <c r="H4" s="73"/>
      <c r="I4" s="73"/>
      <c r="J4" s="73"/>
      <c r="K4" s="69"/>
      <c r="L4" s="69" t="s">
        <v>40</v>
      </c>
      <c r="M4" s="293">
        <f>Totalt!C26</f>
        <v>0</v>
      </c>
      <c r="N4" s="294"/>
      <c r="O4" s="43"/>
    </row>
    <row r="5" spans="1:24" s="12" customFormat="1" ht="14.1" customHeight="1" x14ac:dyDescent="0.2">
      <c r="A5" s="100"/>
      <c r="B5" s="72"/>
      <c r="C5" s="73"/>
      <c r="D5" s="73"/>
      <c r="E5" s="73"/>
      <c r="F5" s="73"/>
      <c r="G5" s="73"/>
      <c r="H5" s="73"/>
      <c r="I5" s="73"/>
      <c r="J5" s="73"/>
      <c r="K5" s="75"/>
      <c r="L5" s="75" t="s">
        <v>39</v>
      </c>
      <c r="M5" s="295">
        <f>Totalt!C27</f>
        <v>0</v>
      </c>
      <c r="N5" s="294"/>
      <c r="O5" s="43"/>
    </row>
    <row r="6" spans="1:24" ht="15" customHeight="1" x14ac:dyDescent="0.2">
      <c r="A6" s="44"/>
      <c r="B6" s="47" t="s">
        <v>0</v>
      </c>
      <c r="C6" s="76">
        <f>Totalt!C5</f>
        <v>0</v>
      </c>
      <c r="D6" s="44" t="s">
        <v>1</v>
      </c>
      <c r="E6" s="44"/>
      <c r="F6" s="47" t="s">
        <v>2</v>
      </c>
      <c r="G6" s="76">
        <f>Totalt!G5</f>
        <v>0</v>
      </c>
      <c r="H6" s="44" t="s">
        <v>35</v>
      </c>
      <c r="I6" s="44"/>
      <c r="J6" s="48"/>
      <c r="K6" s="48"/>
      <c r="L6" s="40"/>
      <c r="M6" s="40"/>
      <c r="N6" s="40"/>
      <c r="O6" s="40"/>
      <c r="Q6" s="34"/>
      <c r="R6" s="34"/>
      <c r="S6" s="34"/>
      <c r="T6" s="34"/>
      <c r="U6" s="34"/>
      <c r="V6" s="34"/>
      <c r="W6" s="34"/>
      <c r="X6" s="34"/>
    </row>
    <row r="7" spans="1:24" ht="15" customHeight="1" thickBot="1" x14ac:dyDescent="0.25">
      <c r="A7" s="44"/>
      <c r="B7" s="47" t="s">
        <v>3</v>
      </c>
      <c r="C7" s="76">
        <f>Totalt!C6</f>
        <v>0</v>
      </c>
      <c r="D7" s="44" t="s">
        <v>1</v>
      </c>
      <c r="E7" s="44"/>
      <c r="F7" s="44"/>
      <c r="G7" s="44"/>
      <c r="H7" s="44"/>
      <c r="I7" s="44"/>
      <c r="J7" s="290"/>
      <c r="K7" s="290"/>
      <c r="L7" s="40"/>
      <c r="M7" s="40"/>
      <c r="N7" s="40"/>
      <c r="O7" s="40"/>
      <c r="Q7" s="34"/>
      <c r="R7" s="34"/>
      <c r="S7" s="34"/>
      <c r="T7" s="34"/>
      <c r="U7" s="34"/>
      <c r="V7" s="34"/>
      <c r="W7" s="34"/>
      <c r="X7" s="34"/>
    </row>
    <row r="8" spans="1:24" ht="15" customHeight="1" x14ac:dyDescent="0.25">
      <c r="A8" s="44"/>
      <c r="B8" s="47"/>
      <c r="C8" s="53"/>
      <c r="D8" s="44"/>
      <c r="E8" s="44"/>
      <c r="F8" s="44"/>
      <c r="G8" s="44"/>
      <c r="H8" s="44"/>
      <c r="I8" s="77"/>
      <c r="J8" s="286" t="s">
        <v>32</v>
      </c>
      <c r="K8" s="286"/>
      <c r="L8" s="78"/>
      <c r="M8" s="78"/>
      <c r="N8" s="78"/>
      <c r="O8" s="79"/>
      <c r="Q8" s="222" t="s">
        <v>131</v>
      </c>
      <c r="R8" s="223"/>
      <c r="S8" s="223"/>
      <c r="T8" s="223"/>
      <c r="U8" s="224"/>
      <c r="V8" s="34"/>
      <c r="W8" s="34"/>
      <c r="X8" s="34"/>
    </row>
    <row r="9" spans="1:24" s="33" customFormat="1" ht="10.5" customHeight="1" x14ac:dyDescent="0.25">
      <c r="A9" s="80"/>
      <c r="B9" s="80"/>
      <c r="C9" s="80" t="s">
        <v>24</v>
      </c>
      <c r="D9" s="80"/>
      <c r="E9" s="80" t="s">
        <v>4</v>
      </c>
      <c r="F9" s="80"/>
      <c r="G9" s="80" t="s">
        <v>5</v>
      </c>
      <c r="H9" s="80" t="s">
        <v>10</v>
      </c>
      <c r="I9" s="81"/>
      <c r="J9" s="82" t="s">
        <v>114</v>
      </c>
      <c r="K9" s="82" t="s">
        <v>5</v>
      </c>
      <c r="L9" s="82"/>
      <c r="M9" s="82" t="s">
        <v>165</v>
      </c>
      <c r="N9" s="82" t="s">
        <v>67</v>
      </c>
      <c r="O9" s="83"/>
      <c r="Q9" s="225" t="s">
        <v>130</v>
      </c>
      <c r="R9" s="226" t="s">
        <v>133</v>
      </c>
      <c r="S9" s="226" t="s">
        <v>114</v>
      </c>
      <c r="T9" s="226" t="s">
        <v>169</v>
      </c>
      <c r="U9" s="227" t="s">
        <v>134</v>
      </c>
      <c r="V9" s="187"/>
      <c r="W9" s="187"/>
      <c r="X9" s="187"/>
    </row>
    <row r="10" spans="1:24" ht="15" customHeight="1" x14ac:dyDescent="0.25">
      <c r="A10" s="44"/>
      <c r="B10" s="47" t="s">
        <v>19</v>
      </c>
      <c r="C10" s="320">
        <v>0</v>
      </c>
      <c r="D10" s="104" t="s">
        <v>7</v>
      </c>
      <c r="E10" s="54">
        <v>1600</v>
      </c>
      <c r="F10" s="53"/>
      <c r="G10" s="54">
        <f>C10*E10*C6/100</f>
        <v>0</v>
      </c>
      <c r="H10" s="101" t="s">
        <v>10</v>
      </c>
      <c r="I10" s="102"/>
      <c r="J10" s="279">
        <v>3.6</v>
      </c>
      <c r="K10" s="103">
        <f>J10*E10*C6/100</f>
        <v>0</v>
      </c>
      <c r="L10" s="66"/>
      <c r="M10" s="159">
        <v>1</v>
      </c>
      <c r="N10" s="323">
        <f>C10</f>
        <v>0</v>
      </c>
      <c r="O10" s="86"/>
      <c r="P10" s="215" t="str">
        <f>IF(N10&lt;Q10,"OBS! Är målet rimligt?","")</f>
        <v/>
      </c>
      <c r="Q10" s="228">
        <f>IF(C10&gt;=R10,S10,IF(C10&gt;=S10,T10,U10))</f>
        <v>0</v>
      </c>
      <c r="R10" s="229">
        <v>9.5</v>
      </c>
      <c r="S10" s="230">
        <v>7</v>
      </c>
      <c r="T10" s="230">
        <v>1</v>
      </c>
      <c r="U10" s="231">
        <v>0</v>
      </c>
      <c r="V10" s="188"/>
      <c r="W10" s="188"/>
      <c r="X10" s="34"/>
    </row>
    <row r="11" spans="1:24" ht="15" customHeight="1" x14ac:dyDescent="0.25">
      <c r="A11" s="44"/>
      <c r="B11" s="47" t="s">
        <v>170</v>
      </c>
      <c r="C11" s="324">
        <v>0</v>
      </c>
      <c r="D11" s="48" t="s">
        <v>7</v>
      </c>
      <c r="E11" s="105">
        <v>1400</v>
      </c>
      <c r="F11" s="53"/>
      <c r="G11" s="105">
        <f>C11*E11*C6/100</f>
        <v>0</v>
      </c>
      <c r="H11" s="101"/>
      <c r="I11" s="102"/>
      <c r="J11" s="280">
        <v>5.8</v>
      </c>
      <c r="K11" s="106">
        <f>J11*E11*C6/100</f>
        <v>0</v>
      </c>
      <c r="L11" s="66"/>
      <c r="M11" s="159">
        <v>0.9</v>
      </c>
      <c r="N11" s="323">
        <v>0</v>
      </c>
      <c r="O11" s="86"/>
      <c r="P11" s="215" t="str">
        <f>IF(N11&lt;Q11,"OBS! Är målet rimligt?","")</f>
        <v/>
      </c>
      <c r="Q11" s="228">
        <f>IF(C11&gt;=R11,S11,IF(C11&gt;=S11,T11,U11))</f>
        <v>0</v>
      </c>
      <c r="R11" s="229">
        <v>12.5</v>
      </c>
      <c r="S11" s="230">
        <v>5.5</v>
      </c>
      <c r="T11" s="230">
        <v>0.5</v>
      </c>
      <c r="U11" s="236">
        <v>0</v>
      </c>
      <c r="V11" s="188"/>
      <c r="W11" s="188"/>
      <c r="X11" s="34"/>
    </row>
    <row r="12" spans="1:24" ht="15" customHeight="1" x14ac:dyDescent="0.25">
      <c r="A12" s="44"/>
      <c r="B12" s="47" t="s">
        <v>107</v>
      </c>
      <c r="C12" s="324">
        <v>0</v>
      </c>
      <c r="D12" s="48" t="s">
        <v>7</v>
      </c>
      <c r="E12" s="105">
        <v>1500</v>
      </c>
      <c r="F12" s="53"/>
      <c r="G12" s="105">
        <f>C6*C12*E12/100</f>
        <v>0</v>
      </c>
      <c r="H12" s="101"/>
      <c r="I12" s="102"/>
      <c r="J12" s="280">
        <v>2.9</v>
      </c>
      <c r="K12" s="106">
        <f>C6*J12*E12/100</f>
        <v>0</v>
      </c>
      <c r="L12" s="66"/>
      <c r="M12" s="159">
        <v>0</v>
      </c>
      <c r="N12" s="323">
        <v>0</v>
      </c>
      <c r="O12" s="86"/>
      <c r="P12" s="215" t="str">
        <f>IF(N12&lt;Q12,"OBS! Är målet rimligt?","")</f>
        <v/>
      </c>
      <c r="Q12" s="228">
        <f>IF(C12&gt;=R12,S12,IF(C12&gt;=S12,T12,U12))</f>
        <v>0</v>
      </c>
      <c r="R12" s="229">
        <v>3.7</v>
      </c>
      <c r="S12" s="230">
        <v>3</v>
      </c>
      <c r="T12" s="230">
        <v>0</v>
      </c>
      <c r="U12" s="231">
        <v>0</v>
      </c>
      <c r="V12" s="188"/>
      <c r="W12" s="188"/>
      <c r="X12" s="34"/>
    </row>
    <row r="13" spans="1:24" ht="15" customHeight="1" thickBot="1" x14ac:dyDescent="0.3">
      <c r="A13" s="44"/>
      <c r="B13" s="47" t="s">
        <v>171</v>
      </c>
      <c r="C13" s="320">
        <v>0</v>
      </c>
      <c r="D13" s="48" t="s">
        <v>7</v>
      </c>
      <c r="E13" s="54">
        <v>2700</v>
      </c>
      <c r="F13" s="53"/>
      <c r="G13" s="54">
        <f>C13*E13*C6/100</f>
        <v>0</v>
      </c>
      <c r="H13" s="107"/>
      <c r="I13" s="108"/>
      <c r="J13" s="279">
        <v>1</v>
      </c>
      <c r="K13" s="54">
        <f>J13*E13*C6/100</f>
        <v>0</v>
      </c>
      <c r="L13" s="66"/>
      <c r="M13" s="159">
        <v>0</v>
      </c>
      <c r="N13" s="323">
        <v>0</v>
      </c>
      <c r="O13" s="86"/>
      <c r="P13" s="215" t="str">
        <f>IF(N13&lt;Q13,"OBS! Är målet rimligt?","")</f>
        <v/>
      </c>
      <c r="Q13" s="232">
        <f>IF(C13&gt;=R13,S13,IF(C13&gt;=S13,T13,U13))</f>
        <v>0</v>
      </c>
      <c r="R13" s="233">
        <v>3.9</v>
      </c>
      <c r="S13" s="234">
        <v>1</v>
      </c>
      <c r="T13" s="234">
        <v>0</v>
      </c>
      <c r="U13" s="237">
        <v>0</v>
      </c>
      <c r="V13" s="188"/>
      <c r="W13" s="188"/>
      <c r="X13" s="34"/>
    </row>
    <row r="14" spans="1:24" s="7" customFormat="1" ht="6.75" customHeight="1" x14ac:dyDescent="0.2">
      <c r="A14" s="44"/>
      <c r="B14" s="47"/>
      <c r="C14" s="153"/>
      <c r="D14" s="48"/>
      <c r="E14" s="52"/>
      <c r="F14" s="53"/>
      <c r="G14" s="52"/>
      <c r="H14" s="107"/>
      <c r="I14" s="109"/>
      <c r="J14" s="110"/>
      <c r="K14" s="89"/>
      <c r="L14" s="90"/>
      <c r="M14" s="90"/>
      <c r="N14" s="90"/>
      <c r="O14" s="91"/>
      <c r="U14" s="34"/>
      <c r="V14" s="34"/>
      <c r="W14" s="34"/>
      <c r="X14" s="34"/>
    </row>
    <row r="15" spans="1:24" ht="9.75" customHeight="1" thickBot="1" x14ac:dyDescent="0.25">
      <c r="A15" s="56"/>
      <c r="B15" s="58"/>
      <c r="C15" s="60"/>
      <c r="D15" s="60"/>
      <c r="E15" s="59"/>
      <c r="F15" s="60"/>
      <c r="G15" s="59"/>
      <c r="H15" s="61"/>
      <c r="I15" s="61"/>
      <c r="J15" s="62"/>
      <c r="K15" s="59"/>
      <c r="L15" s="40"/>
      <c r="M15" s="40"/>
      <c r="N15" s="40"/>
      <c r="O15" s="40"/>
      <c r="Q15" s="34"/>
      <c r="R15" s="34"/>
      <c r="S15" s="34"/>
      <c r="T15" s="34"/>
      <c r="U15" s="34"/>
      <c r="V15" s="34"/>
      <c r="W15" s="34"/>
      <c r="X15" s="34"/>
    </row>
    <row r="16" spans="1:24" ht="17.25" customHeight="1" thickBot="1" x14ac:dyDescent="0.25">
      <c r="A16" s="44"/>
      <c r="B16" s="93" t="s">
        <v>11</v>
      </c>
      <c r="C16" s="44"/>
      <c r="D16" s="44"/>
      <c r="E16" s="56"/>
      <c r="F16" s="44"/>
      <c r="G16" s="333">
        <f>SUM(G10:G13)</f>
        <v>0</v>
      </c>
      <c r="H16" s="44"/>
      <c r="I16" s="44"/>
      <c r="J16" s="48"/>
      <c r="K16" s="333">
        <f>SUM(K10:K13)</f>
        <v>0</v>
      </c>
      <c r="L16" s="40"/>
      <c r="M16" s="40"/>
      <c r="N16" s="40"/>
      <c r="O16" s="40"/>
      <c r="Q16" s="34"/>
      <c r="R16" s="188"/>
      <c r="S16" s="188"/>
      <c r="T16" s="188"/>
      <c r="U16" s="34"/>
      <c r="V16" s="188"/>
      <c r="W16" s="188"/>
      <c r="X16" s="34"/>
    </row>
    <row r="17" spans="1:24" ht="13.5" thickBot="1" x14ac:dyDescent="0.25">
      <c r="A17" s="44"/>
      <c r="B17" s="44"/>
      <c r="C17" s="44"/>
      <c r="D17" s="44"/>
      <c r="E17" s="44"/>
      <c r="F17" s="44"/>
      <c r="G17" s="44"/>
      <c r="H17" s="44"/>
      <c r="I17" s="44"/>
      <c r="J17" s="40"/>
      <c r="K17" s="40"/>
      <c r="L17" s="40"/>
      <c r="M17" s="40"/>
      <c r="N17" s="40"/>
      <c r="O17" s="40"/>
      <c r="Q17" s="34"/>
      <c r="R17" s="34"/>
      <c r="S17" s="34"/>
      <c r="T17" s="34"/>
      <c r="U17" s="34"/>
      <c r="V17" s="34"/>
      <c r="W17" s="34"/>
      <c r="X17" s="34"/>
    </row>
    <row r="18" spans="1:24" ht="15" customHeight="1" thickBot="1" x14ac:dyDescent="0.25">
      <c r="A18" s="44"/>
      <c r="B18" s="65" t="s">
        <v>12</v>
      </c>
      <c r="C18" s="335">
        <f>IF(G16=0,0,G16/C6)</f>
        <v>0</v>
      </c>
      <c r="D18" s="44" t="s">
        <v>34</v>
      </c>
      <c r="E18" s="44"/>
      <c r="F18" s="44"/>
      <c r="G18" s="44"/>
      <c r="H18" s="66"/>
      <c r="I18" s="66"/>
      <c r="J18" s="66"/>
      <c r="K18" s="66"/>
      <c r="L18" s="40"/>
      <c r="M18" s="40"/>
      <c r="N18" s="40"/>
      <c r="O18" s="40"/>
      <c r="S18" s="1" t="s">
        <v>10</v>
      </c>
    </row>
    <row r="19" spans="1:24" ht="15" customHeight="1" thickBot="1" x14ac:dyDescent="0.25">
      <c r="A19" s="44"/>
      <c r="B19" s="65" t="s">
        <v>13</v>
      </c>
      <c r="C19" s="336">
        <f>IF(G16=0,0,G16/(C6*G6))</f>
        <v>0</v>
      </c>
      <c r="D19" s="44" t="s">
        <v>14</v>
      </c>
      <c r="E19" s="44"/>
      <c r="F19" s="44"/>
      <c r="G19" s="44"/>
      <c r="H19" s="56"/>
      <c r="I19" s="56"/>
      <c r="J19" s="66"/>
      <c r="K19" s="64"/>
      <c r="L19" s="40"/>
      <c r="M19" s="40"/>
      <c r="N19" s="40"/>
      <c r="O19" s="40"/>
    </row>
    <row r="20" spans="1:24" ht="15" customHeight="1" x14ac:dyDescent="0.2">
      <c r="A20" s="56"/>
      <c r="B20" s="56"/>
      <c r="C20" s="56"/>
      <c r="D20" s="56"/>
      <c r="E20" s="56"/>
      <c r="F20" s="56"/>
      <c r="G20" s="56"/>
      <c r="H20" s="44"/>
      <c r="I20" s="44"/>
      <c r="J20" s="40"/>
      <c r="K20" s="40"/>
      <c r="L20" s="40"/>
      <c r="M20" s="40"/>
      <c r="N20" s="40"/>
      <c r="O20" s="40"/>
    </row>
    <row r="21" spans="1:24" ht="15" customHeight="1" x14ac:dyDescent="0.2">
      <c r="A21" s="66"/>
      <c r="B21" s="66"/>
      <c r="C21" s="66"/>
      <c r="D21" s="66"/>
      <c r="E21" s="66"/>
      <c r="F21" s="66"/>
      <c r="G21" s="66"/>
      <c r="H21" s="40"/>
      <c r="I21" s="40"/>
      <c r="J21" s="40"/>
      <c r="K21" s="40"/>
      <c r="L21" s="40"/>
      <c r="M21" s="40"/>
      <c r="N21" s="40"/>
      <c r="O21" s="40"/>
    </row>
    <row r="22" spans="1:24" ht="15" customHeight="1" x14ac:dyDescent="0.2">
      <c r="A22" s="66"/>
      <c r="B22" s="66"/>
      <c r="C22" s="66"/>
      <c r="D22" s="66"/>
      <c r="E22" s="66"/>
      <c r="F22" s="66"/>
      <c r="G22" s="66"/>
      <c r="H22" s="40"/>
      <c r="I22" s="40"/>
      <c r="J22" s="40"/>
      <c r="K22" s="40"/>
      <c r="L22" s="40"/>
      <c r="M22" s="40"/>
      <c r="N22" s="40"/>
      <c r="O22" s="40"/>
    </row>
    <row r="23" spans="1:24" ht="15" customHeight="1" thickBot="1" x14ac:dyDescent="0.25">
      <c r="A23" s="66"/>
      <c r="B23" s="94"/>
      <c r="C23" s="66"/>
      <c r="D23" s="66"/>
      <c r="E23" s="66"/>
      <c r="F23" s="66"/>
      <c r="G23" s="66"/>
      <c r="H23" s="40"/>
      <c r="I23" s="40"/>
      <c r="J23" s="40"/>
      <c r="K23" s="40"/>
      <c r="L23" s="40"/>
      <c r="M23" s="40"/>
      <c r="N23" s="40"/>
      <c r="O23" s="40"/>
    </row>
    <row r="24" spans="1:24" ht="15" customHeight="1" thickBot="1" x14ac:dyDescent="0.25">
      <c r="A24" s="66"/>
      <c r="B24" s="65" t="s">
        <v>175</v>
      </c>
      <c r="C24" s="337">
        <f>K16-G16</f>
        <v>0</v>
      </c>
      <c r="D24" s="338"/>
      <c r="E24" s="56"/>
      <c r="F24" s="66"/>
      <c r="G24" s="66"/>
      <c r="H24" s="40"/>
      <c r="I24" s="40"/>
      <c r="J24" s="40"/>
      <c r="K24" s="40"/>
      <c r="L24" s="40"/>
      <c r="M24" s="40"/>
      <c r="N24" s="40"/>
      <c r="O24" s="40"/>
    </row>
    <row r="25" spans="1:24" ht="15" customHeight="1" thickBot="1" x14ac:dyDescent="0.25">
      <c r="A25" s="71"/>
      <c r="B25" s="95"/>
      <c r="C25" s="56"/>
      <c r="D25" s="56"/>
      <c r="E25" s="56"/>
      <c r="F25" s="66"/>
      <c r="G25" s="66"/>
      <c r="H25" s="40"/>
      <c r="I25" s="40"/>
      <c r="J25" s="40"/>
      <c r="K25" s="40"/>
      <c r="L25" s="40"/>
      <c r="M25" s="40"/>
      <c r="N25" s="40"/>
      <c r="O25" s="40"/>
    </row>
    <row r="26" spans="1:24" ht="15" customHeight="1" thickBot="1" x14ac:dyDescent="0.25">
      <c r="A26" s="40"/>
      <c r="B26" s="96" t="s">
        <v>72</v>
      </c>
      <c r="C26" s="337">
        <f>((C10-N10)*E10*C6/100)+((C11-N11)*E11*C6/100)+((C12-N12)*E12*C6/100)+((C13-N13)*E13*C6/100)</f>
        <v>0</v>
      </c>
      <c r="D26" s="339"/>
      <c r="E26" s="44" t="s">
        <v>77</v>
      </c>
      <c r="F26" s="40"/>
      <c r="G26" s="40"/>
      <c r="H26" s="40"/>
      <c r="I26" s="40"/>
      <c r="J26" s="40"/>
      <c r="K26" s="40"/>
      <c r="L26" s="40"/>
      <c r="M26" s="40"/>
      <c r="N26" s="40"/>
      <c r="O26" s="40"/>
    </row>
    <row r="27" spans="1:24" ht="15" customHeight="1" thickBot="1" x14ac:dyDescent="0.25">
      <c r="A27" s="40"/>
      <c r="B27" s="65" t="s">
        <v>88</v>
      </c>
      <c r="C27" s="341" t="e">
        <f>C26/C6</f>
        <v>#DIV/0!</v>
      </c>
      <c r="D27" s="44" t="s">
        <v>34</v>
      </c>
      <c r="E27" s="66"/>
      <c r="F27" s="40"/>
      <c r="G27" s="40"/>
      <c r="H27" s="40"/>
      <c r="I27" s="40"/>
      <c r="J27" s="40"/>
      <c r="K27" s="40"/>
      <c r="L27" s="40"/>
      <c r="M27" s="40"/>
      <c r="N27" s="40"/>
      <c r="O27" s="40"/>
    </row>
    <row r="28" spans="1:24" ht="15" customHeight="1" thickBot="1" x14ac:dyDescent="0.25">
      <c r="A28" s="40"/>
      <c r="B28" s="65" t="s">
        <v>89</v>
      </c>
      <c r="C28" s="340" t="e">
        <f>C27/G6</f>
        <v>#DIV/0!</v>
      </c>
      <c r="D28" s="56" t="s">
        <v>14</v>
      </c>
      <c r="E28" s="66"/>
      <c r="F28" s="40"/>
      <c r="G28" s="40"/>
      <c r="H28" s="40"/>
      <c r="I28" s="40"/>
      <c r="J28" s="40"/>
      <c r="K28" s="40"/>
      <c r="L28" s="40"/>
      <c r="M28" s="40"/>
      <c r="N28" s="40"/>
      <c r="O28" s="40"/>
    </row>
    <row r="29" spans="1:24" ht="12.75" customHeight="1" x14ac:dyDescent="0.2">
      <c r="A29" s="40"/>
      <c r="B29" s="40"/>
      <c r="C29" s="40"/>
      <c r="D29" s="40"/>
      <c r="E29" s="40"/>
      <c r="F29" s="40"/>
      <c r="G29" s="40"/>
      <c r="H29" s="40"/>
      <c r="I29" s="40"/>
      <c r="J29" s="40"/>
      <c r="K29" s="40"/>
      <c r="L29" s="40"/>
      <c r="M29" s="40"/>
      <c r="N29" s="40"/>
      <c r="O29" s="40"/>
    </row>
    <row r="30" spans="1:24" ht="12.75" customHeight="1" x14ac:dyDescent="0.2">
      <c r="A30" s="40"/>
      <c r="B30" s="40"/>
      <c r="C30" s="40"/>
      <c r="D30" s="40"/>
      <c r="E30" s="40"/>
      <c r="F30" s="40"/>
      <c r="G30" s="40"/>
      <c r="H30" s="40"/>
      <c r="I30" s="40"/>
      <c r="J30" s="40"/>
      <c r="K30" s="40"/>
      <c r="L30" s="40"/>
      <c r="M30" s="40"/>
      <c r="N30" s="40"/>
      <c r="O30" s="40"/>
    </row>
    <row r="31" spans="1:24" ht="12.75" customHeight="1" x14ac:dyDescent="0.2">
      <c r="A31" s="40"/>
      <c r="B31" s="40"/>
      <c r="C31" s="40"/>
      <c r="D31" s="40"/>
      <c r="E31" s="40"/>
      <c r="F31" s="40"/>
      <c r="G31" s="40"/>
      <c r="H31" s="40"/>
      <c r="I31" s="40"/>
      <c r="J31" s="40"/>
      <c r="K31" s="40"/>
      <c r="L31" s="40"/>
      <c r="M31" s="40"/>
      <c r="N31" s="40"/>
      <c r="O31" s="40"/>
    </row>
    <row r="32" spans="1:24" ht="12.75" customHeight="1" x14ac:dyDescent="0.2">
      <c r="A32" s="40"/>
      <c r="B32" s="40"/>
      <c r="C32" s="40"/>
      <c r="D32" s="40"/>
      <c r="E32" s="40"/>
      <c r="F32" s="40"/>
      <c r="G32" s="40"/>
      <c r="H32" s="40"/>
      <c r="I32" s="40"/>
      <c r="J32" s="40"/>
      <c r="K32" s="40"/>
      <c r="L32" s="40"/>
      <c r="M32" s="40"/>
      <c r="N32" s="40"/>
      <c r="O32" s="40"/>
    </row>
    <row r="33" spans="1:15" ht="12.75" customHeight="1" x14ac:dyDescent="0.2">
      <c r="A33" s="40"/>
      <c r="B33" s="40"/>
      <c r="C33" s="40"/>
      <c r="D33" s="40"/>
      <c r="E33" s="40"/>
      <c r="F33" s="40"/>
      <c r="G33" s="40"/>
      <c r="H33" s="40"/>
      <c r="I33" s="40"/>
      <c r="J33" s="40"/>
      <c r="K33" s="40"/>
      <c r="L33" s="40"/>
      <c r="M33" s="40"/>
      <c r="N33" s="40"/>
      <c r="O33" s="40"/>
    </row>
    <row r="34" spans="1:15" ht="12.75" customHeight="1" x14ac:dyDescent="0.2"/>
    <row r="35" spans="1:15" ht="12.75" customHeight="1" x14ac:dyDescent="0.2"/>
    <row r="36" spans="1:15" ht="12.75" customHeight="1" x14ac:dyDescent="0.2"/>
    <row r="38" spans="1:15" ht="7.5" customHeight="1" x14ac:dyDescent="0.2"/>
    <row r="40" spans="1:15" ht="7.5" customHeight="1" x14ac:dyDescent="0.2"/>
    <row r="46" spans="1:15" ht="10.5" customHeight="1" x14ac:dyDescent="0.2">
      <c r="E46" s="6"/>
      <c r="F46" s="6"/>
    </row>
    <row r="52" spans="1:1" x14ac:dyDescent="0.2">
      <c r="A52" s="7"/>
    </row>
  </sheetData>
  <sheetProtection algorithmName="SHA-512" hashValue="WUQiPo/jzZszt/GT9n5MNA7q99pomvepDG4x9/RbW/b5YLubMEb8z10emLbVgLXk9/t5OS3MHHOYUSqXErduTg==" saltValue="eDRfUqbFuY9PMq76MslW4w==" spinCount="100000" sheet="1" selectLockedCells="1"/>
  <mergeCells count="7">
    <mergeCell ref="C26:D26"/>
    <mergeCell ref="J7:K7"/>
    <mergeCell ref="J8:K8"/>
    <mergeCell ref="M3:N3"/>
    <mergeCell ref="M4:N4"/>
    <mergeCell ref="M5:N5"/>
    <mergeCell ref="C24:D24"/>
  </mergeCells>
  <phoneticPr fontId="2" type="noConversion"/>
  <conditionalFormatting sqref="N10">
    <cfRule type="cellIs" dxfId="13" priority="4" stopIfTrue="1" operator="lessThan">
      <formula>$Q$10</formula>
    </cfRule>
  </conditionalFormatting>
  <conditionalFormatting sqref="N11">
    <cfRule type="cellIs" dxfId="12" priority="3" stopIfTrue="1" operator="lessThan">
      <formula>$Q$11</formula>
    </cfRule>
  </conditionalFormatting>
  <conditionalFormatting sqref="N12">
    <cfRule type="cellIs" dxfId="11" priority="2" stopIfTrue="1" operator="lessThan">
      <formula>$Q$12</formula>
    </cfRule>
  </conditionalFormatting>
  <conditionalFormatting sqref="N13">
    <cfRule type="cellIs" dxfId="10" priority="1" stopIfTrue="1" operator="lessThan">
      <formula>$Q$13</formula>
    </cfRule>
  </conditionalFormatting>
  <pageMargins left="0.7" right="0.7" top="0.75" bottom="0.75" header="0.3" footer="0.3"/>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X56"/>
  <sheetViews>
    <sheetView zoomScale="106" zoomScaleNormal="106" workbookViewId="0">
      <selection activeCell="N13" sqref="N13"/>
    </sheetView>
  </sheetViews>
  <sheetFormatPr defaultRowHeight="12.75" x14ac:dyDescent="0.2"/>
  <cols>
    <col min="1" max="1" width="2.7109375" style="1" customWidth="1"/>
    <col min="2" max="2" width="28.7109375" style="1" customWidth="1"/>
    <col min="3" max="3" width="11.7109375" style="1" customWidth="1"/>
    <col min="4" max="4" width="2.42578125" style="1" customWidth="1"/>
    <col min="5" max="5" width="14.5703125" style="1" customWidth="1"/>
    <col min="6" max="6" width="2.42578125" style="1" customWidth="1"/>
    <col min="7" max="7" width="16.28515625" style="1" customWidth="1"/>
    <col min="8" max="8" width="7.140625" style="1" customWidth="1"/>
    <col min="9" max="9" width="2.5703125" style="1" customWidth="1"/>
    <col min="10" max="10" width="9" style="1" customWidth="1"/>
    <col min="11" max="11" width="15.7109375" style="1" customWidth="1"/>
    <col min="12" max="12" width="4.140625" style="1" customWidth="1"/>
    <col min="13" max="13" width="9" style="1" customWidth="1"/>
    <col min="14" max="14" width="8.5703125" style="1" customWidth="1"/>
    <col min="15" max="15" width="1.42578125" style="1" customWidth="1"/>
    <col min="16" max="16" width="2.140625" style="1" customWidth="1"/>
    <col min="17" max="17" width="22" style="1" customWidth="1"/>
    <col min="18" max="18" width="5.140625" style="1" customWidth="1"/>
    <col min="19" max="19" width="4.42578125" style="1" bestFit="1" customWidth="1"/>
    <col min="20" max="20" width="5.28515625" style="1" bestFit="1" customWidth="1"/>
    <col min="21" max="21" width="4.7109375" style="1" bestFit="1" customWidth="1"/>
    <col min="22" max="22" width="4" style="1" bestFit="1" customWidth="1"/>
    <col min="23" max="16384" width="9.140625" style="1"/>
  </cols>
  <sheetData>
    <row r="1" spans="1:24" ht="39" customHeight="1" x14ac:dyDescent="0.3">
      <c r="A1" s="40"/>
      <c r="B1" s="97"/>
      <c r="C1" s="42"/>
      <c r="D1" s="98" t="s">
        <v>180</v>
      </c>
      <c r="E1" s="97"/>
      <c r="F1" s="97"/>
      <c r="G1" s="97"/>
      <c r="H1" s="97"/>
      <c r="I1" s="97"/>
      <c r="J1" s="99"/>
      <c r="K1" s="99"/>
      <c r="L1" s="40"/>
      <c r="M1" s="40"/>
      <c r="N1" s="40"/>
      <c r="O1" s="40"/>
      <c r="P1" s="40"/>
    </row>
    <row r="2" spans="1:24" ht="10.5" customHeight="1" x14ac:dyDescent="0.25">
      <c r="A2" s="40"/>
      <c r="B2" s="97"/>
      <c r="C2" s="97"/>
      <c r="D2" s="97"/>
      <c r="E2" s="97"/>
      <c r="F2" s="97"/>
      <c r="G2" s="97"/>
      <c r="H2" s="97"/>
      <c r="I2" s="97"/>
      <c r="J2" s="99"/>
      <c r="K2" s="99"/>
      <c r="L2" s="40"/>
      <c r="M2" s="40"/>
      <c r="N2" s="40"/>
      <c r="O2" s="40"/>
      <c r="P2" s="40"/>
    </row>
    <row r="3" spans="1:24" ht="14.1" customHeight="1" x14ac:dyDescent="0.2">
      <c r="A3" s="44"/>
      <c r="B3" s="72" t="s">
        <v>189</v>
      </c>
      <c r="C3" s="72"/>
      <c r="D3" s="72"/>
      <c r="E3" s="72"/>
      <c r="F3" s="72"/>
      <c r="G3" s="72"/>
      <c r="H3" s="72"/>
      <c r="I3" s="72"/>
      <c r="J3" s="72"/>
      <c r="K3" s="69"/>
      <c r="L3" s="69" t="s">
        <v>41</v>
      </c>
      <c r="M3" s="291">
        <f>Totalt!C25</f>
        <v>0</v>
      </c>
      <c r="N3" s="292"/>
      <c r="O3" s="40"/>
      <c r="P3" s="40"/>
    </row>
    <row r="4" spans="1:24" ht="14.1" customHeight="1" x14ac:dyDescent="0.2">
      <c r="A4" s="44"/>
      <c r="B4" s="72" t="s">
        <v>168</v>
      </c>
      <c r="C4" s="72"/>
      <c r="D4" s="72"/>
      <c r="E4" s="72"/>
      <c r="F4" s="72"/>
      <c r="G4" s="72"/>
      <c r="H4" s="72"/>
      <c r="I4" s="72"/>
      <c r="J4" s="72"/>
      <c r="K4" s="69"/>
      <c r="L4" s="69" t="s">
        <v>40</v>
      </c>
      <c r="M4" s="293">
        <f>Totalt!C26</f>
        <v>0</v>
      </c>
      <c r="N4" s="294"/>
      <c r="O4" s="40"/>
      <c r="P4" s="40"/>
    </row>
    <row r="5" spans="1:24" ht="14.1" customHeight="1" x14ac:dyDescent="0.2">
      <c r="A5" s="44"/>
      <c r="B5" s="72"/>
      <c r="C5" s="72"/>
      <c r="D5" s="72"/>
      <c r="E5" s="72"/>
      <c r="F5" s="72"/>
      <c r="G5" s="72"/>
      <c r="H5" s="72"/>
      <c r="I5" s="72"/>
      <c r="J5" s="72"/>
      <c r="K5" s="69"/>
      <c r="L5" s="69" t="s">
        <v>39</v>
      </c>
      <c r="M5" s="295">
        <f>Totalt!C27</f>
        <v>0</v>
      </c>
      <c r="N5" s="294"/>
      <c r="O5" s="40"/>
      <c r="P5" s="40"/>
    </row>
    <row r="6" spans="1:24" ht="15" customHeight="1" x14ac:dyDescent="0.2">
      <c r="A6" s="44"/>
      <c r="B6" s="47" t="s">
        <v>0</v>
      </c>
      <c r="C6" s="76">
        <f>Totalt!C5</f>
        <v>0</v>
      </c>
      <c r="D6" s="44" t="s">
        <v>1</v>
      </c>
      <c r="E6" s="44"/>
      <c r="F6" s="47" t="s">
        <v>2</v>
      </c>
      <c r="G6" s="76">
        <f>Totalt!G5</f>
        <v>0</v>
      </c>
      <c r="H6" s="128" t="s">
        <v>35</v>
      </c>
      <c r="I6" s="128"/>
      <c r="J6" s="129"/>
      <c r="K6" s="129"/>
      <c r="L6" s="40"/>
      <c r="M6" s="40"/>
      <c r="N6" s="40"/>
      <c r="O6" s="40"/>
      <c r="P6" s="40"/>
      <c r="Q6" s="34"/>
      <c r="R6" s="34"/>
      <c r="S6" s="34"/>
      <c r="T6" s="34"/>
      <c r="U6" s="34"/>
      <c r="V6" s="34"/>
      <c r="W6" s="34"/>
      <c r="X6" s="34"/>
    </row>
    <row r="7" spans="1:24" ht="15" customHeight="1" thickBot="1" x14ac:dyDescent="0.25">
      <c r="A7" s="44"/>
      <c r="B7" s="47" t="s">
        <v>3</v>
      </c>
      <c r="C7" s="76">
        <f>Totalt!C6</f>
        <v>0</v>
      </c>
      <c r="D7" s="44" t="s">
        <v>1</v>
      </c>
      <c r="E7" s="44"/>
      <c r="F7" s="44"/>
      <c r="G7" s="44"/>
      <c r="H7" s="44"/>
      <c r="I7" s="44"/>
      <c r="J7" s="290"/>
      <c r="K7" s="290"/>
      <c r="L7" s="40"/>
      <c r="M7" s="40"/>
      <c r="N7" s="40"/>
      <c r="O7" s="40"/>
      <c r="P7" s="40"/>
      <c r="Q7" s="34"/>
      <c r="R7" s="34"/>
      <c r="S7" s="34"/>
      <c r="T7" s="34"/>
      <c r="U7" s="34"/>
      <c r="V7" s="34"/>
      <c r="W7" s="34"/>
      <c r="X7" s="34"/>
    </row>
    <row r="8" spans="1:24" ht="15.75" customHeight="1" x14ac:dyDescent="0.25">
      <c r="A8" s="44"/>
      <c r="B8" s="47"/>
      <c r="C8" s="53"/>
      <c r="D8" s="44"/>
      <c r="E8" s="44"/>
      <c r="F8" s="44"/>
      <c r="G8" s="44"/>
      <c r="H8" s="44"/>
      <c r="I8" s="77"/>
      <c r="J8" s="286" t="s">
        <v>32</v>
      </c>
      <c r="K8" s="286"/>
      <c r="L8" s="78"/>
      <c r="M8" s="78"/>
      <c r="N8" s="78"/>
      <c r="O8" s="79"/>
      <c r="P8" s="40"/>
      <c r="R8" s="238" t="s">
        <v>131</v>
      </c>
      <c r="S8" s="239"/>
      <c r="T8" s="239"/>
      <c r="U8" s="239"/>
      <c r="V8" s="240"/>
      <c r="W8" s="34"/>
      <c r="X8" s="34"/>
    </row>
    <row r="9" spans="1:24" s="32" customFormat="1" ht="10.5" customHeight="1" x14ac:dyDescent="0.25">
      <c r="A9" s="117"/>
      <c r="B9" s="117"/>
      <c r="C9" s="80" t="s">
        <v>24</v>
      </c>
      <c r="D9" s="117"/>
      <c r="E9" s="80" t="s">
        <v>4</v>
      </c>
      <c r="F9" s="80"/>
      <c r="G9" s="80" t="s">
        <v>5</v>
      </c>
      <c r="H9" s="117"/>
      <c r="I9" s="130"/>
      <c r="J9" s="82" t="s">
        <v>114</v>
      </c>
      <c r="K9" s="82" t="s">
        <v>5</v>
      </c>
      <c r="L9" s="120"/>
      <c r="M9" s="82" t="s">
        <v>165</v>
      </c>
      <c r="N9" s="82" t="s">
        <v>67</v>
      </c>
      <c r="O9" s="131"/>
      <c r="P9" s="117"/>
      <c r="Q9" s="33"/>
      <c r="R9" s="225" t="s">
        <v>130</v>
      </c>
      <c r="S9" s="226" t="s">
        <v>133</v>
      </c>
      <c r="T9" s="226" t="s">
        <v>114</v>
      </c>
      <c r="U9" s="226" t="s">
        <v>169</v>
      </c>
      <c r="V9" s="227" t="s">
        <v>134</v>
      </c>
      <c r="W9" s="189"/>
      <c r="X9" s="189"/>
    </row>
    <row r="10" spans="1:24" ht="15" customHeight="1" x14ac:dyDescent="0.25">
      <c r="A10" s="44"/>
      <c r="B10" s="47" t="s">
        <v>9</v>
      </c>
      <c r="C10" s="320">
        <v>0</v>
      </c>
      <c r="D10" s="48" t="s">
        <v>7</v>
      </c>
      <c r="E10" s="54">
        <v>3300</v>
      </c>
      <c r="F10" s="53" t="s">
        <v>8</v>
      </c>
      <c r="G10" s="54">
        <f>C10*E10*C6/100</f>
        <v>0</v>
      </c>
      <c r="H10" s="84"/>
      <c r="I10" s="85"/>
      <c r="J10" s="158">
        <v>6.4</v>
      </c>
      <c r="K10" s="54">
        <f>J10*E10*C6/100</f>
        <v>0</v>
      </c>
      <c r="L10" s="66"/>
      <c r="M10" s="159">
        <v>0</v>
      </c>
      <c r="N10" s="323">
        <v>0</v>
      </c>
      <c r="O10" s="86"/>
      <c r="P10" s="40"/>
      <c r="Q10" s="215" t="str">
        <f>IF(N10&lt;R10,"OBS! Är målet rimligt?","")</f>
        <v/>
      </c>
      <c r="R10" s="241">
        <f>IF(C10&gt;=S10,T10,IF(C10&gt;=T10,U10,V10))</f>
        <v>0</v>
      </c>
      <c r="S10" s="229">
        <v>13.6</v>
      </c>
      <c r="T10" s="229">
        <v>6.4</v>
      </c>
      <c r="U10" s="229">
        <v>0</v>
      </c>
      <c r="V10" s="231">
        <v>0</v>
      </c>
      <c r="W10" s="34"/>
      <c r="X10" s="34"/>
    </row>
    <row r="11" spans="1:24" ht="15" customHeight="1" x14ac:dyDescent="0.25">
      <c r="A11" s="44"/>
      <c r="B11" s="47" t="s">
        <v>27</v>
      </c>
      <c r="C11" s="320">
        <v>0</v>
      </c>
      <c r="D11" s="48" t="s">
        <v>7</v>
      </c>
      <c r="E11" s="132" t="s">
        <v>28</v>
      </c>
      <c r="F11" s="53" t="s">
        <v>8</v>
      </c>
      <c r="G11" s="181">
        <f>0.1*G6*C11/100*(Totalt!G6-1.2)*C6</f>
        <v>0</v>
      </c>
      <c r="H11" s="84"/>
      <c r="I11" s="85"/>
      <c r="J11" s="158">
        <v>8</v>
      </c>
      <c r="K11" s="54">
        <f>0.1*G6*J11/100*(Totalt!G6-1.2)*C6</f>
        <v>0</v>
      </c>
      <c r="L11" s="66"/>
      <c r="M11" s="159">
        <v>1</v>
      </c>
      <c r="N11" s="323">
        <f>C11</f>
        <v>0</v>
      </c>
      <c r="O11" s="86"/>
      <c r="P11" s="40"/>
      <c r="Q11" s="215" t="str">
        <f>IF(N11&lt;R11,"OBS! Är målet rimligt?","")</f>
        <v/>
      </c>
      <c r="R11" s="241">
        <f>IF(C11&gt;=S11,T11,IF(C11&gt;=T11,U11,V11))</f>
        <v>0</v>
      </c>
      <c r="S11" s="242">
        <v>10</v>
      </c>
      <c r="T11" s="230">
        <v>5</v>
      </c>
      <c r="U11" s="230">
        <v>2</v>
      </c>
      <c r="V11" s="231">
        <v>0</v>
      </c>
      <c r="W11" s="188"/>
      <c r="X11" s="34"/>
    </row>
    <row r="12" spans="1:24" s="32" customFormat="1" ht="11.25" customHeight="1" x14ac:dyDescent="0.25">
      <c r="A12" s="117"/>
      <c r="B12" s="133"/>
      <c r="C12" s="134" t="s">
        <v>45</v>
      </c>
      <c r="D12" s="82"/>
      <c r="E12" s="135"/>
      <c r="F12" s="82"/>
      <c r="G12" s="135"/>
      <c r="H12" s="136"/>
      <c r="I12" s="137"/>
      <c r="J12" s="138"/>
      <c r="K12" s="135"/>
      <c r="L12" s="120"/>
      <c r="M12" s="82"/>
      <c r="N12" s="82"/>
      <c r="O12" s="131"/>
      <c r="P12" s="117"/>
      <c r="Q12" s="215"/>
      <c r="R12" s="228"/>
      <c r="S12" s="229"/>
      <c r="T12" s="230"/>
      <c r="U12" s="230"/>
      <c r="V12" s="231"/>
      <c r="W12" s="189"/>
      <c r="X12" s="189"/>
    </row>
    <row r="13" spans="1:24" ht="15" customHeight="1" thickBot="1" x14ac:dyDescent="0.3">
      <c r="A13" s="44"/>
      <c r="B13" s="47" t="s">
        <v>44</v>
      </c>
      <c r="C13" s="320">
        <v>0</v>
      </c>
      <c r="D13" s="48" t="s">
        <v>7</v>
      </c>
      <c r="E13" s="132" t="s">
        <v>95</v>
      </c>
      <c r="F13" s="53" t="s">
        <v>8</v>
      </c>
      <c r="G13" s="54">
        <f>IF(G11&lt;((C13-150)*8*C6),IF(C13&lt;150,0,(C13-150)*8*C6)-G11,IF(C13&lt;150,0,(C13-150)*8*C6))</f>
        <v>0</v>
      </c>
      <c r="H13" s="84"/>
      <c r="I13" s="85"/>
      <c r="J13" s="158">
        <v>241</v>
      </c>
      <c r="K13" s="54">
        <f>(J13-150)*8*C6-K11</f>
        <v>0</v>
      </c>
      <c r="L13" s="66"/>
      <c r="M13" s="159">
        <v>144</v>
      </c>
      <c r="N13" s="323"/>
      <c r="O13" s="86"/>
      <c r="P13" s="40"/>
      <c r="Q13" s="215" t="str">
        <f>IF(N13&lt;R13,"OBS! Är målet rimligt?","")</f>
        <v>OBS! Är målet rimligt?</v>
      </c>
      <c r="R13" s="243">
        <f>IF(C13&gt;=S13,T13,IF(C13&gt;=T13,U13,V13))</f>
        <v>125</v>
      </c>
      <c r="S13" s="244">
        <v>316</v>
      </c>
      <c r="T13" s="244">
        <v>241</v>
      </c>
      <c r="U13" s="244">
        <v>148</v>
      </c>
      <c r="V13" s="237">
        <v>125</v>
      </c>
      <c r="W13" s="188"/>
      <c r="X13" s="34"/>
    </row>
    <row r="14" spans="1:24" ht="5.25" customHeight="1" x14ac:dyDescent="0.2">
      <c r="A14" s="44"/>
      <c r="B14" s="47"/>
      <c r="C14" s="153"/>
      <c r="D14" s="48"/>
      <c r="E14" s="139"/>
      <c r="F14" s="53"/>
      <c r="G14" s="52"/>
      <c r="H14" s="84"/>
      <c r="I14" s="87"/>
      <c r="J14" s="88"/>
      <c r="K14" s="89"/>
      <c r="L14" s="90"/>
      <c r="M14" s="90"/>
      <c r="N14" s="90"/>
      <c r="O14" s="91"/>
      <c r="P14" s="40"/>
      <c r="Q14" s="34"/>
      <c r="R14" s="34"/>
      <c r="S14" s="34"/>
      <c r="T14" s="34"/>
      <c r="U14" s="34"/>
      <c r="V14" s="34"/>
      <c r="W14" s="34"/>
      <c r="X14" s="34"/>
    </row>
    <row r="15" spans="1:24" ht="5.25" customHeight="1" thickBot="1" x14ac:dyDescent="0.25">
      <c r="A15" s="56"/>
      <c r="B15" s="58"/>
      <c r="C15" s="60"/>
      <c r="D15" s="60"/>
      <c r="E15" s="59"/>
      <c r="F15" s="60"/>
      <c r="G15" s="59"/>
      <c r="H15" s="92"/>
      <c r="I15" s="92"/>
      <c r="J15" s="62"/>
      <c r="K15" s="59"/>
      <c r="L15" s="40"/>
      <c r="M15" s="40"/>
      <c r="N15" s="40"/>
      <c r="O15" s="40"/>
      <c r="P15" s="40"/>
      <c r="Q15" s="34"/>
      <c r="R15" s="34"/>
      <c r="S15" s="34"/>
      <c r="T15" s="34"/>
      <c r="U15" s="34"/>
      <c r="V15" s="34"/>
      <c r="W15" s="34"/>
      <c r="X15" s="34"/>
    </row>
    <row r="16" spans="1:24" ht="15" customHeight="1" thickBot="1" x14ac:dyDescent="0.25">
      <c r="A16" s="44"/>
      <c r="B16" s="93" t="s">
        <v>11</v>
      </c>
      <c r="C16" s="44"/>
      <c r="D16" s="44"/>
      <c r="E16" s="44"/>
      <c r="F16" s="44"/>
      <c r="G16" s="333">
        <f>SUM(G10:G15)</f>
        <v>0</v>
      </c>
      <c r="H16" s="44"/>
      <c r="I16" s="44"/>
      <c r="J16" s="48"/>
      <c r="K16" s="333">
        <f>SUM(K10:K15)</f>
        <v>0</v>
      </c>
      <c r="L16" s="40"/>
      <c r="M16" s="40"/>
      <c r="N16" s="40"/>
      <c r="O16" s="40"/>
      <c r="P16" s="40"/>
      <c r="Q16" s="34"/>
      <c r="R16" s="190"/>
      <c r="S16" s="191"/>
      <c r="T16" s="188"/>
      <c r="U16" s="188"/>
      <c r="V16" s="188"/>
      <c r="W16" s="188"/>
      <c r="X16" s="34"/>
    </row>
    <row r="17" spans="1:24" ht="13.5" thickBot="1" x14ac:dyDescent="0.25">
      <c r="A17" s="44"/>
      <c r="B17" s="44"/>
      <c r="C17" s="44"/>
      <c r="D17" s="44"/>
      <c r="E17" s="44"/>
      <c r="F17" s="44"/>
      <c r="G17" s="44"/>
      <c r="H17" s="44"/>
      <c r="I17" s="44"/>
      <c r="J17" s="40"/>
      <c r="K17" s="40"/>
      <c r="L17" s="40"/>
      <c r="M17" s="40"/>
      <c r="N17" s="40"/>
      <c r="O17" s="40"/>
      <c r="P17" s="40"/>
      <c r="Q17" s="34"/>
      <c r="R17" s="190"/>
      <c r="S17" s="190"/>
      <c r="T17" s="34"/>
      <c r="U17" s="34"/>
      <c r="V17" s="34"/>
      <c r="W17" s="34"/>
      <c r="X17" s="34"/>
    </row>
    <row r="18" spans="1:24" ht="15" customHeight="1" thickBot="1" x14ac:dyDescent="0.25">
      <c r="A18" s="44"/>
      <c r="B18" s="65" t="s">
        <v>12</v>
      </c>
      <c r="C18" s="335">
        <f>IF(G16=0,0,G16/C6)</f>
        <v>0</v>
      </c>
      <c r="D18" s="44" t="s">
        <v>36</v>
      </c>
      <c r="E18" s="44"/>
      <c r="F18" s="44"/>
      <c r="G18" s="44"/>
      <c r="H18" s="66"/>
      <c r="I18" s="66"/>
      <c r="J18" s="66"/>
      <c r="K18" s="66"/>
      <c r="L18" s="40"/>
      <c r="M18" s="40"/>
      <c r="N18" s="40"/>
      <c r="O18" s="40"/>
      <c r="P18" s="40"/>
      <c r="Q18" s="34"/>
      <c r="R18" s="190"/>
      <c r="S18" s="190"/>
      <c r="T18" s="34"/>
      <c r="U18" s="34"/>
      <c r="V18" s="34"/>
      <c r="W18" s="34"/>
      <c r="X18" s="34"/>
    </row>
    <row r="19" spans="1:24" ht="15" customHeight="1" thickBot="1" x14ac:dyDescent="0.25">
      <c r="A19" s="44"/>
      <c r="B19" s="65" t="s">
        <v>13</v>
      </c>
      <c r="C19" s="336">
        <f>IF(G16=0,0,G16/(C6*G6))</f>
        <v>0</v>
      </c>
      <c r="D19" s="44" t="s">
        <v>14</v>
      </c>
      <c r="E19" s="44"/>
      <c r="F19" s="44"/>
      <c r="G19" s="44"/>
      <c r="H19" s="56"/>
      <c r="I19" s="56"/>
      <c r="J19" s="66"/>
      <c r="K19" s="64"/>
      <c r="L19" s="40"/>
      <c r="M19" s="40"/>
      <c r="N19" s="40"/>
      <c r="O19" s="40"/>
      <c r="P19" s="40"/>
      <c r="Q19" s="34"/>
      <c r="R19" s="190"/>
      <c r="S19" s="190"/>
      <c r="T19" s="34"/>
      <c r="U19" s="34"/>
      <c r="V19" s="34"/>
      <c r="W19" s="34"/>
      <c r="X19" s="34"/>
    </row>
    <row r="20" spans="1:24" ht="15" customHeight="1" x14ac:dyDescent="0.2">
      <c r="A20" s="44"/>
      <c r="B20" s="47"/>
      <c r="C20" s="122"/>
      <c r="D20" s="44"/>
      <c r="E20" s="44"/>
      <c r="F20" s="44"/>
      <c r="G20" s="44"/>
      <c r="H20" s="56"/>
      <c r="I20" s="56"/>
      <c r="J20" s="66"/>
      <c r="K20" s="64"/>
      <c r="L20" s="40"/>
      <c r="M20" s="40"/>
      <c r="N20" s="40"/>
      <c r="O20" s="40"/>
      <c r="P20" s="40"/>
      <c r="Q20" s="34"/>
      <c r="R20" s="190"/>
      <c r="S20" s="190"/>
      <c r="T20" s="34"/>
      <c r="U20" s="34"/>
      <c r="V20" s="34"/>
      <c r="W20" s="34"/>
      <c r="X20" s="34"/>
    </row>
    <row r="21" spans="1:24" ht="15" customHeight="1" x14ac:dyDescent="0.2">
      <c r="A21" s="44"/>
      <c r="B21" s="47"/>
      <c r="C21" s="122"/>
      <c r="D21" s="44"/>
      <c r="E21" s="44"/>
      <c r="F21" s="44"/>
      <c r="G21" s="44"/>
      <c r="H21" s="56"/>
      <c r="I21" s="56"/>
      <c r="J21" s="66"/>
      <c r="K21" s="64"/>
      <c r="L21" s="40"/>
      <c r="M21" s="40"/>
      <c r="N21" s="40"/>
      <c r="O21" s="40"/>
      <c r="P21" s="40"/>
      <c r="R21" s="192"/>
      <c r="S21" s="192"/>
    </row>
    <row r="22" spans="1:24" ht="15" customHeight="1" x14ac:dyDescent="0.2">
      <c r="A22" s="56"/>
      <c r="B22" s="56"/>
      <c r="C22" s="56"/>
      <c r="D22" s="56"/>
      <c r="E22" s="56"/>
      <c r="F22" s="56"/>
      <c r="G22" s="56"/>
      <c r="H22" s="56"/>
      <c r="I22" s="56"/>
      <c r="J22" s="66"/>
      <c r="K22" s="66"/>
      <c r="L22" s="40"/>
      <c r="M22" s="40"/>
      <c r="N22" s="40"/>
      <c r="O22" s="40"/>
      <c r="P22" s="40"/>
    </row>
    <row r="23" spans="1:24" ht="15" customHeight="1" thickBot="1" x14ac:dyDescent="0.25">
      <c r="A23" s="56"/>
      <c r="B23" s="56"/>
      <c r="C23" s="56"/>
      <c r="D23" s="56"/>
      <c r="E23" s="56"/>
      <c r="F23" s="56"/>
      <c r="G23" s="56"/>
      <c r="H23" s="44"/>
      <c r="I23" s="44"/>
      <c r="J23" s="40"/>
      <c r="K23" s="40"/>
      <c r="L23" s="40"/>
      <c r="M23" s="40"/>
      <c r="N23" s="40"/>
      <c r="O23" s="40"/>
      <c r="P23" s="40"/>
    </row>
    <row r="24" spans="1:24" ht="15" customHeight="1" thickBot="1" x14ac:dyDescent="0.25">
      <c r="A24" s="56"/>
      <c r="B24" s="65" t="s">
        <v>175</v>
      </c>
      <c r="C24" s="337">
        <f>K16-G16</f>
        <v>0</v>
      </c>
      <c r="D24" s="338"/>
      <c r="E24" s="56"/>
      <c r="F24" s="56"/>
      <c r="G24" s="56"/>
      <c r="H24" s="44"/>
      <c r="I24" s="44"/>
      <c r="J24" s="40"/>
      <c r="K24" s="40"/>
      <c r="L24" s="40"/>
      <c r="M24" s="40"/>
      <c r="N24" s="40"/>
      <c r="O24" s="40"/>
      <c r="P24" s="40"/>
    </row>
    <row r="25" spans="1:24" ht="15" customHeight="1" thickBot="1" x14ac:dyDescent="0.25">
      <c r="A25" s="66"/>
      <c r="B25" s="95"/>
      <c r="C25" s="56"/>
      <c r="D25" s="56"/>
      <c r="E25" s="56"/>
      <c r="F25" s="66"/>
      <c r="G25" s="66"/>
      <c r="H25" s="40"/>
      <c r="I25" s="40"/>
      <c r="J25" s="40"/>
      <c r="K25" s="40"/>
      <c r="L25" s="40"/>
      <c r="M25" s="40"/>
      <c r="N25" s="40"/>
      <c r="O25" s="40"/>
      <c r="P25" s="40"/>
    </row>
    <row r="26" spans="1:24" ht="15" customHeight="1" thickBot="1" x14ac:dyDescent="0.25">
      <c r="A26" s="66"/>
      <c r="B26" s="96" t="s">
        <v>72</v>
      </c>
      <c r="C26" s="337">
        <f>((C10-N10)*E10*C6/100)+((C11-N11)*0.1*G6*2*C6/100)+((C13-N13)*8*C6)</f>
        <v>0</v>
      </c>
      <c r="D26" s="339"/>
      <c r="E26" s="44" t="s">
        <v>77</v>
      </c>
      <c r="F26" s="66"/>
      <c r="G26" s="66"/>
      <c r="H26" s="140"/>
      <c r="I26" s="140"/>
      <c r="J26" s="141"/>
      <c r="K26" s="40"/>
      <c r="L26" s="40"/>
      <c r="M26" s="40"/>
      <c r="N26" s="40"/>
      <c r="O26" s="40"/>
      <c r="P26" s="40"/>
    </row>
    <row r="27" spans="1:24" ht="15" customHeight="1" thickBot="1" x14ac:dyDescent="0.25">
      <c r="A27" s="66"/>
      <c r="B27" s="65" t="s">
        <v>88</v>
      </c>
      <c r="C27" s="341" t="e">
        <f>C26/C6</f>
        <v>#DIV/0!</v>
      </c>
      <c r="D27" s="44" t="s">
        <v>34</v>
      </c>
      <c r="E27" s="66"/>
      <c r="F27" s="66"/>
      <c r="G27" s="66"/>
      <c r="H27" s="141"/>
      <c r="I27" s="141"/>
      <c r="J27" s="141"/>
      <c r="K27" s="40"/>
      <c r="L27" s="40"/>
      <c r="M27" s="40"/>
      <c r="N27" s="40"/>
      <c r="O27" s="40"/>
      <c r="P27" s="40"/>
    </row>
    <row r="28" spans="1:24" ht="15" customHeight="1" thickBot="1" x14ac:dyDescent="0.25">
      <c r="A28" s="66"/>
      <c r="B28" s="65" t="s">
        <v>89</v>
      </c>
      <c r="C28" s="340" t="e">
        <f>C27/G6</f>
        <v>#DIV/0!</v>
      </c>
      <c r="D28" s="56" t="s">
        <v>14</v>
      </c>
      <c r="E28" s="66"/>
      <c r="F28" s="66"/>
      <c r="G28" s="66"/>
      <c r="H28" s="40"/>
      <c r="I28" s="40"/>
      <c r="J28" s="40"/>
      <c r="K28" s="40"/>
      <c r="L28" s="40"/>
      <c r="M28" s="40"/>
      <c r="N28" s="40"/>
      <c r="O28" s="40"/>
      <c r="P28" s="40"/>
    </row>
    <row r="29" spans="1:24" ht="12.75" customHeight="1" x14ac:dyDescent="0.2">
      <c r="A29" s="71"/>
      <c r="B29" s="66"/>
      <c r="C29" s="66"/>
      <c r="D29" s="66"/>
      <c r="E29" s="66"/>
      <c r="F29" s="66"/>
      <c r="G29" s="66"/>
      <c r="H29" s="40"/>
      <c r="I29" s="40"/>
      <c r="J29" s="40"/>
      <c r="K29" s="40"/>
      <c r="L29" s="40"/>
      <c r="M29" s="40"/>
      <c r="N29" s="40"/>
      <c r="O29" s="40"/>
      <c r="P29" s="40"/>
    </row>
    <row r="30" spans="1:24" ht="12.75" customHeight="1" x14ac:dyDescent="0.2">
      <c r="A30" s="40"/>
      <c r="B30" s="40"/>
      <c r="C30" s="40"/>
      <c r="D30" s="40"/>
      <c r="E30" s="40"/>
      <c r="F30" s="40"/>
      <c r="G30" s="40"/>
      <c r="H30" s="40"/>
      <c r="I30" s="40"/>
      <c r="J30" s="40"/>
      <c r="K30" s="40"/>
      <c r="L30" s="40"/>
      <c r="M30" s="40"/>
      <c r="N30" s="40"/>
      <c r="O30" s="40"/>
      <c r="P30" s="40"/>
    </row>
    <row r="31" spans="1:24" ht="12.75" customHeight="1" x14ac:dyDescent="0.2">
      <c r="A31" s="40"/>
      <c r="B31" s="69"/>
      <c r="C31" s="296"/>
      <c r="D31" s="296"/>
      <c r="E31" s="297"/>
      <c r="F31" s="40"/>
      <c r="G31" s="40"/>
      <c r="H31" s="40"/>
      <c r="I31" s="40"/>
      <c r="J31" s="40"/>
      <c r="K31" s="40"/>
      <c r="L31" s="40"/>
      <c r="M31" s="40"/>
      <c r="N31" s="40"/>
      <c r="O31" s="40"/>
      <c r="P31" s="40"/>
    </row>
    <row r="32" spans="1:24" ht="12.75" customHeight="1" x14ac:dyDescent="0.2">
      <c r="A32" s="40"/>
      <c r="B32" s="69"/>
      <c r="C32" s="296"/>
      <c r="D32" s="296"/>
      <c r="E32" s="297"/>
      <c r="F32" s="40"/>
      <c r="G32" s="40"/>
      <c r="H32" s="40"/>
      <c r="I32" s="40"/>
      <c r="J32" s="40"/>
      <c r="K32" s="40"/>
      <c r="L32" s="40"/>
      <c r="M32" s="40"/>
      <c r="N32" s="40"/>
      <c r="O32" s="40"/>
      <c r="P32" s="40"/>
    </row>
    <row r="33" spans="1:16" ht="12.75" customHeight="1" x14ac:dyDescent="0.2">
      <c r="A33" s="40"/>
      <c r="B33" s="40"/>
      <c r="C33" s="40"/>
      <c r="D33" s="40"/>
      <c r="E33" s="40"/>
      <c r="F33" s="40"/>
      <c r="G33" s="40"/>
      <c r="H33" s="40"/>
      <c r="I33" s="40"/>
      <c r="J33" s="40"/>
      <c r="K33" s="40"/>
      <c r="L33" s="40"/>
      <c r="M33" s="40"/>
      <c r="N33" s="40"/>
      <c r="O33" s="40"/>
      <c r="P33" s="40"/>
    </row>
    <row r="34" spans="1:16" ht="12.75" customHeight="1" x14ac:dyDescent="0.2">
      <c r="A34" s="40"/>
      <c r="B34" s="40"/>
      <c r="C34" s="40"/>
      <c r="D34" s="40"/>
      <c r="E34" s="40"/>
      <c r="F34" s="40"/>
      <c r="G34" s="40"/>
      <c r="H34" s="40"/>
      <c r="I34" s="40"/>
      <c r="J34" s="40"/>
      <c r="K34" s="40"/>
      <c r="L34" s="40"/>
      <c r="M34" s="40"/>
      <c r="N34" s="40"/>
      <c r="O34" s="40"/>
      <c r="P34" s="40"/>
    </row>
    <row r="35" spans="1:16" ht="12.75" customHeight="1" x14ac:dyDescent="0.2"/>
    <row r="36" spans="1:16" ht="12.75" customHeight="1" x14ac:dyDescent="0.2"/>
    <row r="37" spans="1:16" ht="12.75" customHeight="1" x14ac:dyDescent="0.2"/>
    <row r="38" spans="1:16" ht="12.75" customHeight="1" x14ac:dyDescent="0.2"/>
    <row r="39" spans="1:16" ht="12.75" customHeight="1" x14ac:dyDescent="0.2"/>
    <row r="40" spans="1:16" ht="12.75" customHeight="1" x14ac:dyDescent="0.2"/>
    <row r="42" spans="1:16" ht="7.5" customHeight="1" x14ac:dyDescent="0.2"/>
    <row r="44" spans="1:16" ht="7.5" customHeight="1" x14ac:dyDescent="0.2"/>
    <row r="50" spans="1:6" ht="10.5" customHeight="1" x14ac:dyDescent="0.2">
      <c r="E50" s="6"/>
      <c r="F50" s="6"/>
    </row>
    <row r="56" spans="1:6" x14ac:dyDescent="0.2">
      <c r="A56" s="7"/>
    </row>
  </sheetData>
  <sheetProtection algorithmName="SHA-512" hashValue="yjGWldCYTCluwvJzU3sz10Iu/5XIvvmUge3gbI8xzAY7lk6fFfLyo3G0wcea5ZpB+hhnnMAP8MHpdPPFU/Ja5Q==" saltValue="/xoyd5l77524dBPOVNdW+A==" spinCount="100000" sheet="1" objects="1" scenarios="1" selectLockedCells="1"/>
  <mergeCells count="9">
    <mergeCell ref="C32:E32"/>
    <mergeCell ref="C24:D24"/>
    <mergeCell ref="C26:D26"/>
    <mergeCell ref="M3:N3"/>
    <mergeCell ref="M4:N4"/>
    <mergeCell ref="M5:N5"/>
    <mergeCell ref="J7:K7"/>
    <mergeCell ref="J8:K8"/>
    <mergeCell ref="C31:E31"/>
  </mergeCells>
  <phoneticPr fontId="2" type="noConversion"/>
  <conditionalFormatting sqref="N10">
    <cfRule type="cellIs" dxfId="9" priority="3" stopIfTrue="1" operator="lessThan">
      <formula>$R$10</formula>
    </cfRule>
  </conditionalFormatting>
  <conditionalFormatting sqref="N11">
    <cfRule type="cellIs" dxfId="8" priority="2" stopIfTrue="1" operator="lessThan">
      <formula>$R$11</formula>
    </cfRule>
  </conditionalFormatting>
  <conditionalFormatting sqref="N13">
    <cfRule type="cellIs" dxfId="7" priority="1" stopIfTrue="1" operator="lessThan">
      <formula>$R$13</formula>
    </cfRule>
  </conditionalFormatting>
  <pageMargins left="0.25" right="0.25" top="0.75" bottom="0.75" header="0.3" footer="0.3"/>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dimension ref="A1:Y35"/>
  <sheetViews>
    <sheetView zoomScaleNormal="100" workbookViewId="0">
      <selection activeCell="C12" sqref="C12"/>
    </sheetView>
  </sheetViews>
  <sheetFormatPr defaultRowHeight="12.75" x14ac:dyDescent="0.2"/>
  <cols>
    <col min="1" max="1" width="1.85546875" style="1" customWidth="1"/>
    <col min="2" max="2" width="28.42578125" style="1" customWidth="1"/>
    <col min="3" max="3" width="11.7109375" style="1" customWidth="1"/>
    <col min="4" max="4" width="2.42578125" style="1" customWidth="1"/>
    <col min="5" max="5" width="10.140625" style="1" customWidth="1"/>
    <col min="6" max="6" width="2.42578125" style="1" customWidth="1"/>
    <col min="7" max="7" width="15.28515625" style="1" customWidth="1"/>
    <col min="8" max="8" width="7.85546875" style="10" customWidth="1"/>
    <col min="9" max="9" width="2.28515625" style="10" customWidth="1"/>
    <col min="10" max="10" width="9.7109375" style="1" customWidth="1"/>
    <col min="11" max="11" width="17.7109375" style="1" customWidth="1"/>
    <col min="12" max="12" width="3.28515625" style="1" customWidth="1"/>
    <col min="13" max="13" width="7.42578125" style="1" customWidth="1"/>
    <col min="14" max="14" width="6.85546875" style="1" customWidth="1"/>
    <col min="15" max="15" width="1.7109375" style="1" customWidth="1"/>
    <col min="16" max="16" width="1.42578125" style="1" customWidth="1"/>
    <col min="17" max="17" width="21.85546875" style="1" bestFit="1" customWidth="1"/>
    <col min="18" max="18" width="5.42578125" style="1" customWidth="1"/>
    <col min="19" max="19" width="5.140625" style="1" bestFit="1" customWidth="1"/>
    <col min="20" max="20" width="5.28515625" style="1" bestFit="1" customWidth="1"/>
    <col min="21" max="22" width="5.140625" style="1" bestFit="1" customWidth="1"/>
    <col min="23" max="16384" width="9.140625" style="1"/>
  </cols>
  <sheetData>
    <row r="1" spans="1:25" ht="35.25" customHeight="1" x14ac:dyDescent="0.3">
      <c r="A1" s="41"/>
      <c r="B1" s="41"/>
      <c r="C1" s="98" t="s">
        <v>174</v>
      </c>
      <c r="D1" s="357" t="s">
        <v>179</v>
      </c>
      <c r="E1" s="41"/>
      <c r="F1" s="41"/>
      <c r="G1" s="41"/>
      <c r="H1" s="41"/>
      <c r="I1" s="41"/>
      <c r="J1" s="43"/>
      <c r="K1" s="43"/>
      <c r="L1" s="40"/>
      <c r="M1" s="40"/>
      <c r="N1" s="40"/>
      <c r="O1" s="40"/>
      <c r="P1" s="40"/>
    </row>
    <row r="2" spans="1:25" ht="13.5" customHeight="1" x14ac:dyDescent="0.25">
      <c r="A2" s="41"/>
      <c r="B2" s="41"/>
      <c r="C2" s="41"/>
      <c r="D2" s="41"/>
      <c r="E2" s="41"/>
      <c r="F2" s="41"/>
      <c r="G2" s="41"/>
      <c r="H2" s="41"/>
      <c r="I2" s="41"/>
      <c r="J2" s="43"/>
      <c r="K2" s="43"/>
      <c r="L2" s="40"/>
      <c r="M2" s="40"/>
      <c r="N2" s="40"/>
      <c r="O2" s="40"/>
      <c r="P2" s="40"/>
    </row>
    <row r="3" spans="1:25" ht="14.1" customHeight="1" x14ac:dyDescent="0.2">
      <c r="A3" s="44"/>
      <c r="B3" s="72" t="s">
        <v>190</v>
      </c>
      <c r="C3" s="73"/>
      <c r="D3" s="73"/>
      <c r="E3" s="73"/>
      <c r="F3" s="73"/>
      <c r="G3" s="73"/>
      <c r="H3" s="73"/>
      <c r="I3" s="73"/>
      <c r="J3" s="73"/>
      <c r="K3" s="69" t="s">
        <v>41</v>
      </c>
      <c r="L3" s="287">
        <f>Totalt!C25</f>
        <v>0</v>
      </c>
      <c r="M3" s="287"/>
      <c r="N3" s="300"/>
      <c r="O3" s="40"/>
      <c r="P3" s="40"/>
    </row>
    <row r="4" spans="1:25" ht="14.1" customHeight="1" x14ac:dyDescent="0.2">
      <c r="A4" s="44"/>
      <c r="B4" s="72" t="s">
        <v>168</v>
      </c>
      <c r="C4" s="73"/>
      <c r="D4" s="73"/>
      <c r="E4" s="73"/>
      <c r="F4" s="73"/>
      <c r="G4" s="73"/>
      <c r="H4" s="73"/>
      <c r="I4" s="73"/>
      <c r="J4" s="73"/>
      <c r="K4" s="69" t="s">
        <v>40</v>
      </c>
      <c r="L4" s="288">
        <f>Totalt!C26</f>
        <v>0</v>
      </c>
      <c r="M4" s="289"/>
      <c r="N4" s="301"/>
      <c r="O4" s="40"/>
      <c r="P4" s="40"/>
    </row>
    <row r="5" spans="1:25" ht="14.1" customHeight="1" x14ac:dyDescent="0.2">
      <c r="A5" s="44"/>
      <c r="B5" s="72"/>
      <c r="C5" s="73"/>
      <c r="D5" s="73"/>
      <c r="E5" s="73"/>
      <c r="F5" s="73"/>
      <c r="G5" s="73"/>
      <c r="H5" s="73"/>
      <c r="I5" s="73"/>
      <c r="J5" s="73"/>
      <c r="K5" s="69">
        <f>Totalt!B28</f>
        <v>0</v>
      </c>
      <c r="L5" s="302">
        <f>Totalt!C27</f>
        <v>0</v>
      </c>
      <c r="M5" s="302"/>
      <c r="N5" s="301"/>
      <c r="O5" s="40"/>
      <c r="P5" s="40"/>
    </row>
    <row r="6" spans="1:25" ht="15" customHeight="1" x14ac:dyDescent="0.2">
      <c r="A6" s="44"/>
      <c r="B6" s="47" t="s">
        <v>0</v>
      </c>
      <c r="C6" s="76">
        <f>Totalt!C5</f>
        <v>0</v>
      </c>
      <c r="D6" s="44" t="s">
        <v>1</v>
      </c>
      <c r="E6" s="44"/>
      <c r="F6" s="47" t="s">
        <v>2</v>
      </c>
      <c r="G6" s="76">
        <f>Totalt!G5</f>
        <v>0</v>
      </c>
      <c r="H6" s="128" t="s">
        <v>35</v>
      </c>
      <c r="I6" s="128"/>
      <c r="J6" s="299"/>
      <c r="K6" s="299"/>
      <c r="L6" s="40"/>
      <c r="M6" s="40"/>
      <c r="N6" s="40"/>
      <c r="O6" s="40"/>
      <c r="P6" s="40"/>
      <c r="Q6" s="34"/>
      <c r="R6" s="34"/>
      <c r="S6" s="34"/>
      <c r="T6" s="34"/>
      <c r="U6" s="34"/>
      <c r="V6" s="34"/>
      <c r="W6" s="34"/>
      <c r="X6" s="34"/>
      <c r="Y6" s="34"/>
    </row>
    <row r="7" spans="1:25" ht="15" customHeight="1" x14ac:dyDescent="0.2">
      <c r="A7" s="44"/>
      <c r="B7" s="47" t="s">
        <v>3</v>
      </c>
      <c r="C7" s="76">
        <f>Totalt!C6</f>
        <v>0</v>
      </c>
      <c r="D7" s="44" t="s">
        <v>1</v>
      </c>
      <c r="E7" s="44"/>
      <c r="F7" s="44"/>
      <c r="G7" s="44"/>
      <c r="H7" s="128"/>
      <c r="I7" s="128"/>
      <c r="J7" s="290"/>
      <c r="K7" s="290"/>
      <c r="L7" s="40"/>
      <c r="M7" s="40"/>
      <c r="N7" s="40"/>
      <c r="O7" s="40"/>
      <c r="P7" s="40"/>
      <c r="Q7" s="34"/>
      <c r="R7" s="34"/>
      <c r="S7" s="34"/>
      <c r="T7" s="34"/>
      <c r="U7" s="34"/>
      <c r="V7" s="34"/>
      <c r="W7" s="34"/>
      <c r="X7" s="34"/>
      <c r="Y7" s="34"/>
    </row>
    <row r="8" spans="1:25" ht="7.5" customHeight="1" thickBot="1" x14ac:dyDescent="0.25">
      <c r="A8" s="44"/>
      <c r="B8" s="47"/>
      <c r="C8" s="53"/>
      <c r="D8" s="44"/>
      <c r="E8" s="44"/>
      <c r="F8" s="44"/>
      <c r="G8" s="44"/>
      <c r="H8" s="128"/>
      <c r="I8" s="144"/>
      <c r="J8" s="112"/>
      <c r="K8" s="112"/>
      <c r="L8" s="78"/>
      <c r="M8" s="78"/>
      <c r="N8" s="78"/>
      <c r="O8" s="79"/>
      <c r="P8" s="40"/>
      <c r="Q8" s="34"/>
      <c r="R8" s="34"/>
      <c r="S8" s="34"/>
      <c r="T8" s="34"/>
      <c r="U8" s="34"/>
      <c r="V8" s="34"/>
      <c r="W8" s="34"/>
      <c r="X8" s="34"/>
      <c r="Y8" s="34"/>
    </row>
    <row r="9" spans="1:25" ht="10.5" customHeight="1" x14ac:dyDescent="0.25">
      <c r="A9" s="44"/>
      <c r="B9" s="47"/>
      <c r="C9" s="53"/>
      <c r="D9" s="44"/>
      <c r="E9" s="44"/>
      <c r="F9" s="44"/>
      <c r="G9" s="44"/>
      <c r="H9" s="128"/>
      <c r="I9" s="85"/>
      <c r="J9" s="298" t="s">
        <v>32</v>
      </c>
      <c r="K9" s="298"/>
      <c r="L9" s="66"/>
      <c r="M9" s="66"/>
      <c r="N9" s="66"/>
      <c r="O9" s="86"/>
      <c r="P9" s="40"/>
      <c r="R9" s="238" t="s">
        <v>131</v>
      </c>
      <c r="S9" s="239"/>
      <c r="T9" s="239"/>
      <c r="U9" s="239"/>
      <c r="V9" s="240"/>
      <c r="W9" s="34"/>
      <c r="X9" s="34"/>
      <c r="Y9" s="34"/>
    </row>
    <row r="10" spans="1:25" ht="11.25" customHeight="1" x14ac:dyDescent="0.25">
      <c r="A10" s="44"/>
      <c r="B10" s="44"/>
      <c r="C10" s="82" t="s">
        <v>31</v>
      </c>
      <c r="D10" s="176"/>
      <c r="E10" s="135" t="s">
        <v>38</v>
      </c>
      <c r="F10" s="177"/>
      <c r="G10" s="80" t="s">
        <v>5</v>
      </c>
      <c r="H10" s="178"/>
      <c r="I10" s="179"/>
      <c r="J10" s="82" t="s">
        <v>114</v>
      </c>
      <c r="K10" s="82" t="s">
        <v>71</v>
      </c>
      <c r="L10" s="180"/>
      <c r="M10" s="82" t="s">
        <v>166</v>
      </c>
      <c r="N10" s="82" t="s">
        <v>67</v>
      </c>
      <c r="O10" s="86"/>
      <c r="P10" s="40"/>
      <c r="Q10" s="33"/>
      <c r="R10" s="225" t="s">
        <v>130</v>
      </c>
      <c r="S10" s="226" t="s">
        <v>133</v>
      </c>
      <c r="T10" s="226" t="s">
        <v>114</v>
      </c>
      <c r="U10" s="226" t="s">
        <v>169</v>
      </c>
      <c r="V10" s="227" t="s">
        <v>134</v>
      </c>
      <c r="W10" s="34"/>
      <c r="X10" s="34"/>
      <c r="Y10" s="34"/>
    </row>
    <row r="11" spans="1:25" ht="15" customHeight="1" x14ac:dyDescent="0.25">
      <c r="A11" s="44"/>
      <c r="B11" s="47" t="s">
        <v>100</v>
      </c>
      <c r="C11" s="320">
        <v>0</v>
      </c>
      <c r="D11" s="48" t="s">
        <v>7</v>
      </c>
      <c r="E11" s="54">
        <v>400</v>
      </c>
      <c r="F11" s="53"/>
      <c r="G11" s="54">
        <f>IF(C11&lt;12.5,0,(C11-12.5)*E11*C6)</f>
        <v>0</v>
      </c>
      <c r="H11" s="128"/>
      <c r="I11" s="85"/>
      <c r="J11" s="158">
        <v>13.3</v>
      </c>
      <c r="K11" s="54">
        <f>(J11-12.5)*E11*C6</f>
        <v>0</v>
      </c>
      <c r="L11" s="66"/>
      <c r="M11" s="159">
        <v>12.3</v>
      </c>
      <c r="N11" s="323">
        <v>0</v>
      </c>
      <c r="O11" s="86"/>
      <c r="P11" s="40"/>
      <c r="Q11" s="215" t="str">
        <f>IF(N11&lt;R11,"OBS! Är målet rimligt?","")</f>
        <v>OBS! Är målet rimligt?</v>
      </c>
      <c r="R11" s="241">
        <f>IF(C11&gt;=S11,T11,IF(C11&gt;=T11,U11,V11))</f>
        <v>12.1</v>
      </c>
      <c r="S11" s="229">
        <v>14.5</v>
      </c>
      <c r="T11" s="229">
        <v>13.3</v>
      </c>
      <c r="U11" s="229">
        <v>12.3</v>
      </c>
      <c r="V11" s="245">
        <v>12.1</v>
      </c>
      <c r="W11" s="34"/>
      <c r="X11" s="34"/>
      <c r="Y11" s="34"/>
    </row>
    <row r="12" spans="1:25" ht="15" customHeight="1" thickBot="1" x14ac:dyDescent="0.3">
      <c r="A12" s="44"/>
      <c r="B12" s="47" t="s">
        <v>37</v>
      </c>
      <c r="C12" s="320">
        <v>0</v>
      </c>
      <c r="D12" s="48" t="s">
        <v>7</v>
      </c>
      <c r="E12" s="54">
        <v>550</v>
      </c>
      <c r="F12" s="53"/>
      <c r="G12" s="54">
        <f>IF(C12&lt;25,0,(C12-25)*E12*C7)</f>
        <v>0</v>
      </c>
      <c r="H12" s="128"/>
      <c r="I12" s="85"/>
      <c r="J12" s="160">
        <v>27.3</v>
      </c>
      <c r="K12" s="145">
        <f>(J12-25)*E12*$C$7</f>
        <v>0</v>
      </c>
      <c r="L12" s="66"/>
      <c r="M12" s="159">
        <v>24.9</v>
      </c>
      <c r="N12" s="323">
        <v>0</v>
      </c>
      <c r="O12" s="86"/>
      <c r="P12" s="40"/>
      <c r="Q12" s="215" t="str">
        <f>IF(N12&lt;R12,"OBS! Är målet rimligt?","")</f>
        <v>OBS! Är målet rimligt?</v>
      </c>
      <c r="R12" s="232">
        <f>IF(C12&gt;=S12,T12,IF(C12&gt;=T12,U12,V12))</f>
        <v>24.3</v>
      </c>
      <c r="S12" s="233">
        <v>30.6</v>
      </c>
      <c r="T12" s="234">
        <v>27.4</v>
      </c>
      <c r="U12" s="233">
        <v>24.8</v>
      </c>
      <c r="V12" s="246">
        <v>24.3</v>
      </c>
      <c r="W12" s="34"/>
      <c r="X12" s="34"/>
      <c r="Y12" s="34"/>
    </row>
    <row r="13" spans="1:25" s="7" customFormat="1" ht="6" customHeight="1" x14ac:dyDescent="0.2">
      <c r="A13" s="44"/>
      <c r="B13" s="47"/>
      <c r="C13" s="153"/>
      <c r="D13" s="48"/>
      <c r="E13" s="52"/>
      <c r="F13" s="53"/>
      <c r="G13" s="52"/>
      <c r="H13" s="128"/>
      <c r="I13" s="87"/>
      <c r="J13" s="88"/>
      <c r="K13" s="89"/>
      <c r="L13" s="90"/>
      <c r="M13" s="90"/>
      <c r="N13" s="90"/>
      <c r="O13" s="91"/>
      <c r="P13" s="40"/>
      <c r="Q13" s="34"/>
      <c r="R13" s="34"/>
      <c r="S13" s="34"/>
      <c r="T13" s="34"/>
      <c r="U13" s="34"/>
      <c r="V13" s="34"/>
      <c r="W13" s="34"/>
      <c r="X13" s="34"/>
      <c r="Y13" s="34"/>
    </row>
    <row r="14" spans="1:25" ht="5.25" customHeight="1" thickBot="1" x14ac:dyDescent="0.25">
      <c r="A14" s="44"/>
      <c r="B14" s="58"/>
      <c r="C14" s="60"/>
      <c r="D14" s="60" t="s">
        <v>10</v>
      </c>
      <c r="E14" s="59" t="s">
        <v>10</v>
      </c>
      <c r="F14" s="60"/>
      <c r="G14" s="59"/>
      <c r="H14" s="92"/>
      <c r="I14" s="92"/>
      <c r="J14" s="62"/>
      <c r="K14" s="59"/>
      <c r="L14" s="40"/>
      <c r="M14" s="40"/>
      <c r="N14" s="40"/>
      <c r="O14" s="40"/>
      <c r="P14" s="40"/>
      <c r="Q14" s="34"/>
      <c r="R14" s="34"/>
      <c r="S14" s="34"/>
      <c r="T14" s="34"/>
      <c r="U14" s="34"/>
      <c r="V14" s="34"/>
      <c r="W14" s="34"/>
      <c r="X14" s="34"/>
      <c r="Y14" s="34"/>
    </row>
    <row r="15" spans="1:25" ht="15" customHeight="1" thickBot="1" x14ac:dyDescent="0.25">
      <c r="A15" s="44"/>
      <c r="B15" s="146" t="s">
        <v>11</v>
      </c>
      <c r="C15" s="44"/>
      <c r="D15" s="44"/>
      <c r="E15" s="44"/>
      <c r="F15" s="44"/>
      <c r="G15" s="333">
        <f>SUM(G11:G14)</f>
        <v>0</v>
      </c>
      <c r="H15" s="128"/>
      <c r="I15" s="128"/>
      <c r="J15" s="48"/>
      <c r="K15" s="333">
        <f>SUM(K11:K14)</f>
        <v>0</v>
      </c>
      <c r="L15" s="40"/>
      <c r="M15" s="40"/>
      <c r="N15" s="40"/>
      <c r="O15" s="40"/>
      <c r="P15" s="40"/>
      <c r="Q15" s="34"/>
      <c r="R15" s="34"/>
      <c r="S15" s="34"/>
      <c r="T15" s="34"/>
      <c r="U15" s="34"/>
      <c r="V15" s="34"/>
      <c r="W15" s="34"/>
      <c r="X15" s="34"/>
      <c r="Y15" s="34"/>
    </row>
    <row r="16" spans="1:25" ht="13.5" thickBot="1" x14ac:dyDescent="0.25">
      <c r="A16" s="44"/>
      <c r="B16" s="44"/>
      <c r="C16" s="44"/>
      <c r="D16" s="44"/>
      <c r="E16" s="44"/>
      <c r="F16" s="44"/>
      <c r="G16" s="44"/>
      <c r="H16" s="128"/>
      <c r="I16" s="128"/>
      <c r="J16" s="40"/>
      <c r="K16" s="40"/>
      <c r="L16" s="66"/>
      <c r="M16" s="66"/>
      <c r="N16" s="66"/>
      <c r="O16" s="40"/>
      <c r="P16" s="40"/>
      <c r="Q16" s="34"/>
      <c r="R16" s="34"/>
      <c r="S16" s="34"/>
      <c r="T16" s="34"/>
      <c r="U16" s="34"/>
      <c r="V16" s="34"/>
      <c r="W16" s="34"/>
      <c r="X16" s="34"/>
      <c r="Y16" s="34"/>
    </row>
    <row r="17" spans="1:17" ht="15" customHeight="1" thickBot="1" x14ac:dyDescent="0.25">
      <c r="A17" s="44"/>
      <c r="B17" s="65" t="s">
        <v>12</v>
      </c>
      <c r="C17" s="342">
        <f>IF(G15=0,0,G15/C6)</f>
        <v>0</v>
      </c>
      <c r="D17" s="44" t="s">
        <v>75</v>
      </c>
      <c r="E17" s="44"/>
      <c r="F17" s="44"/>
      <c r="G17" s="44"/>
      <c r="H17" s="66"/>
      <c r="I17" s="66"/>
      <c r="J17" s="66"/>
      <c r="K17" s="66"/>
      <c r="L17" s="66"/>
      <c r="M17" s="303"/>
      <c r="N17" s="303"/>
      <c r="O17" s="40"/>
      <c r="P17" s="40"/>
    </row>
    <row r="18" spans="1:17" ht="15" customHeight="1" thickBot="1" x14ac:dyDescent="0.25">
      <c r="A18" s="44"/>
      <c r="B18" s="65" t="s">
        <v>13</v>
      </c>
      <c r="C18" s="343">
        <f>IF(G15=0,0,G15/(C6*G6))</f>
        <v>0</v>
      </c>
      <c r="D18" s="44" t="s">
        <v>14</v>
      </c>
      <c r="E18" s="44"/>
      <c r="F18" s="44"/>
      <c r="G18" s="44"/>
      <c r="H18" s="128"/>
      <c r="I18" s="84"/>
      <c r="J18" s="66"/>
      <c r="K18" s="64"/>
      <c r="L18" s="66"/>
      <c r="M18" s="303"/>
      <c r="N18" s="303"/>
      <c r="O18" s="40"/>
      <c r="P18" s="40"/>
    </row>
    <row r="19" spans="1:17" ht="15" customHeight="1" x14ac:dyDescent="0.2">
      <c r="A19" s="44"/>
      <c r="B19" s="65"/>
      <c r="C19" s="147"/>
      <c r="D19" s="44"/>
      <c r="E19" s="44"/>
      <c r="F19" s="44"/>
      <c r="G19" s="44"/>
      <c r="H19" s="128"/>
      <c r="I19" s="84"/>
      <c r="J19" s="66"/>
      <c r="K19" s="64"/>
      <c r="L19" s="66"/>
      <c r="M19" s="148"/>
      <c r="N19" s="148"/>
      <c r="O19" s="40"/>
      <c r="P19" s="40"/>
    </row>
    <row r="20" spans="1:17" ht="15" customHeight="1" x14ac:dyDescent="0.2">
      <c r="A20" s="44"/>
      <c r="B20" s="65"/>
      <c r="C20" s="147"/>
      <c r="D20" s="44"/>
      <c r="E20" s="44"/>
      <c r="F20" s="44"/>
      <c r="G20" s="44"/>
      <c r="H20" s="128"/>
      <c r="I20" s="84"/>
      <c r="J20" s="66"/>
      <c r="K20" s="64"/>
      <c r="L20" s="66"/>
      <c r="M20" s="148"/>
      <c r="N20" s="148"/>
      <c r="O20" s="40"/>
      <c r="P20" s="40"/>
    </row>
    <row r="21" spans="1:17" ht="13.5" thickBot="1" x14ac:dyDescent="0.25">
      <c r="A21" s="56"/>
      <c r="B21" s="95"/>
      <c r="C21" s="56"/>
      <c r="D21" s="56"/>
      <c r="E21" s="56"/>
      <c r="F21" s="56"/>
      <c r="G21" s="56"/>
      <c r="H21" s="128"/>
      <c r="I21" s="128"/>
      <c r="J21" s="40"/>
      <c r="K21" s="40"/>
      <c r="L21" s="66"/>
      <c r="M21" s="66"/>
      <c r="N21" s="66"/>
      <c r="O21" s="40"/>
      <c r="P21" s="40"/>
    </row>
    <row r="22" spans="1:17" ht="13.5" thickBot="1" x14ac:dyDescent="0.25">
      <c r="A22" s="56"/>
      <c r="B22" s="65" t="s">
        <v>175</v>
      </c>
      <c r="C22" s="337">
        <f>K15-G15</f>
        <v>0</v>
      </c>
      <c r="D22" s="338"/>
      <c r="E22" s="56"/>
      <c r="F22" s="56"/>
      <c r="G22" s="56"/>
      <c r="H22" s="128"/>
      <c r="I22" s="128"/>
      <c r="J22" s="40"/>
      <c r="K22" s="40"/>
      <c r="L22" s="40"/>
      <c r="M22" s="40"/>
      <c r="N22" s="40"/>
      <c r="O22" s="40"/>
      <c r="P22" s="40"/>
    </row>
    <row r="23" spans="1:17" ht="13.5" thickBot="1" x14ac:dyDescent="0.25">
      <c r="A23" s="56"/>
      <c r="B23" s="95"/>
      <c r="C23" s="56"/>
      <c r="D23" s="56"/>
      <c r="E23" s="56"/>
      <c r="F23" s="56"/>
      <c r="G23" s="56"/>
      <c r="H23" s="128"/>
      <c r="I23" s="128"/>
      <c r="J23" s="40"/>
      <c r="K23" s="40"/>
      <c r="L23" s="40"/>
      <c r="M23" s="40"/>
      <c r="N23" s="40"/>
      <c r="O23" s="40"/>
      <c r="P23" s="40"/>
      <c r="Q23" s="278"/>
    </row>
    <row r="24" spans="1:17" ht="13.5" thickBot="1" x14ac:dyDescent="0.25">
      <c r="A24" s="66"/>
      <c r="B24" s="96" t="s">
        <v>72</v>
      </c>
      <c r="C24" s="337">
        <f>((C11-N11)*E11*C6)+((C12-N12)*E12*C7)</f>
        <v>0</v>
      </c>
      <c r="D24" s="339"/>
      <c r="E24" s="44" t="s">
        <v>77</v>
      </c>
      <c r="F24" s="66"/>
      <c r="G24" s="66"/>
      <c r="H24" s="149"/>
      <c r="I24" s="149"/>
      <c r="J24" s="40"/>
      <c r="K24" s="40"/>
      <c r="L24" s="40"/>
      <c r="M24" s="40"/>
      <c r="N24" s="40"/>
      <c r="O24" s="40"/>
      <c r="P24" s="40"/>
    </row>
    <row r="25" spans="1:17" ht="13.5" thickBot="1" x14ac:dyDescent="0.25">
      <c r="A25" s="66"/>
      <c r="B25" s="65" t="s">
        <v>88</v>
      </c>
      <c r="C25" s="341" t="e">
        <f>C24/C6</f>
        <v>#DIV/0!</v>
      </c>
      <c r="D25" s="44" t="s">
        <v>34</v>
      </c>
      <c r="E25" s="66"/>
      <c r="F25" s="66"/>
      <c r="G25" s="66"/>
      <c r="H25" s="149"/>
      <c r="I25" s="149"/>
      <c r="J25" s="40"/>
      <c r="K25" s="40"/>
      <c r="L25" s="40"/>
      <c r="M25" s="40"/>
      <c r="N25" s="40"/>
      <c r="O25" s="40"/>
      <c r="P25" s="40"/>
    </row>
    <row r="26" spans="1:17" ht="12.75" customHeight="1" thickBot="1" x14ac:dyDescent="0.25">
      <c r="A26" s="66"/>
      <c r="B26" s="65" t="s">
        <v>89</v>
      </c>
      <c r="C26" s="340" t="e">
        <f>C25/G6</f>
        <v>#DIV/0!</v>
      </c>
      <c r="D26" s="56" t="s">
        <v>14</v>
      </c>
      <c r="E26" s="66"/>
      <c r="F26" s="66"/>
      <c r="G26" s="66"/>
      <c r="H26" s="149"/>
      <c r="I26" s="149"/>
      <c r="J26" s="40"/>
      <c r="K26" s="40"/>
      <c r="L26" s="40"/>
      <c r="M26" s="40"/>
      <c r="N26" s="40"/>
      <c r="O26" s="40"/>
      <c r="P26" s="40" t="s">
        <v>10</v>
      </c>
    </row>
    <row r="27" spans="1:17" ht="12.75" customHeight="1" x14ac:dyDescent="0.2">
      <c r="A27" s="71"/>
      <c r="B27" s="66"/>
      <c r="C27" s="66"/>
      <c r="D27" s="66"/>
      <c r="E27" s="66"/>
      <c r="F27" s="66"/>
      <c r="G27" s="66"/>
      <c r="H27" s="149"/>
      <c r="I27" s="149"/>
      <c r="J27" s="40"/>
      <c r="K27" s="40" t="s">
        <v>10</v>
      </c>
      <c r="L27" s="40"/>
      <c r="M27" s="40"/>
      <c r="N27" s="40"/>
      <c r="O27" s="40"/>
      <c r="P27" s="40"/>
    </row>
    <row r="28" spans="1:17" ht="12.75" customHeight="1" x14ac:dyDescent="0.2">
      <c r="A28" s="40"/>
      <c r="B28" s="40"/>
      <c r="C28" s="40"/>
      <c r="D28" s="40"/>
      <c r="E28" s="40"/>
      <c r="F28" s="40"/>
      <c r="G28" s="40"/>
      <c r="H28" s="149"/>
      <c r="I28" s="149"/>
      <c r="J28" s="40"/>
      <c r="K28" s="40"/>
      <c r="L28" s="40"/>
      <c r="M28" s="40"/>
      <c r="N28" s="40"/>
      <c r="O28" s="40"/>
      <c r="P28" s="40"/>
    </row>
    <row r="29" spans="1:17" ht="12.75" customHeight="1" x14ac:dyDescent="0.2">
      <c r="A29" s="40"/>
      <c r="B29" s="150"/>
      <c r="C29" s="66"/>
      <c r="D29" s="66"/>
      <c r="E29" s="66"/>
      <c r="F29" s="40"/>
      <c r="G29" s="40"/>
      <c r="H29" s="149"/>
      <c r="I29" s="149"/>
      <c r="J29" s="40"/>
      <c r="K29" s="40"/>
      <c r="L29" s="40"/>
      <c r="M29" s="40"/>
      <c r="N29" s="40"/>
      <c r="O29" s="40"/>
      <c r="P29" s="40"/>
    </row>
    <row r="30" spans="1:17" ht="12.75" customHeight="1" x14ac:dyDescent="0.2">
      <c r="A30" s="40"/>
      <c r="B30" s="127"/>
      <c r="C30" s="40"/>
      <c r="D30" s="40"/>
      <c r="E30" s="40"/>
      <c r="F30" s="40"/>
      <c r="G30" s="40"/>
      <c r="H30" s="149"/>
      <c r="I30" s="149"/>
      <c r="J30" s="40"/>
      <c r="K30" s="40"/>
      <c r="L30" s="40"/>
      <c r="M30" s="40"/>
      <c r="N30" s="40"/>
      <c r="O30" s="40"/>
      <c r="P30" s="40"/>
    </row>
    <row r="31" spans="1:17" x14ac:dyDescent="0.2">
      <c r="A31" s="40"/>
      <c r="B31" s="150"/>
      <c r="C31" s="40"/>
      <c r="D31" s="40"/>
      <c r="E31" s="40"/>
      <c r="F31" s="40"/>
      <c r="G31" s="40"/>
      <c r="H31" s="149"/>
      <c r="I31" s="149"/>
      <c r="J31" s="40"/>
      <c r="K31" s="40"/>
      <c r="L31" s="40"/>
      <c r="M31" s="40"/>
      <c r="N31" s="40"/>
      <c r="O31" s="40"/>
      <c r="P31" s="40"/>
    </row>
    <row r="32" spans="1:17" x14ac:dyDescent="0.2">
      <c r="A32" s="40"/>
      <c r="B32" s="127"/>
      <c r="C32" s="40"/>
      <c r="D32" s="40"/>
      <c r="E32" s="40"/>
      <c r="F32" s="40"/>
      <c r="G32" s="40"/>
      <c r="H32" s="149"/>
      <c r="I32" s="149"/>
      <c r="J32" s="40"/>
      <c r="K32" s="40"/>
      <c r="L32" s="40"/>
      <c r="M32" s="40"/>
      <c r="N32" s="40"/>
      <c r="O32" s="40"/>
      <c r="P32" s="40"/>
    </row>
    <row r="33" spans="1:16" x14ac:dyDescent="0.2">
      <c r="A33" s="40"/>
      <c r="B33" s="124"/>
      <c r="C33" s="40"/>
      <c r="D33" s="40"/>
      <c r="E33" s="40"/>
      <c r="F33" s="40"/>
      <c r="G33" s="40"/>
      <c r="H33" s="149"/>
      <c r="I33" s="149"/>
      <c r="J33" s="40"/>
      <c r="K33" s="40"/>
      <c r="L33" s="40"/>
      <c r="M33" s="40"/>
      <c r="N33" s="40"/>
      <c r="O33" s="40"/>
      <c r="P33" s="40"/>
    </row>
    <row r="34" spans="1:16" x14ac:dyDescent="0.2">
      <c r="A34" s="40"/>
      <c r="B34" s="40"/>
      <c r="C34" s="40"/>
      <c r="D34" s="40"/>
      <c r="E34" s="40"/>
      <c r="F34" s="40"/>
      <c r="G34" s="40"/>
      <c r="H34" s="149"/>
      <c r="I34" s="149"/>
      <c r="J34" s="40"/>
      <c r="K34" s="40"/>
      <c r="L34" s="40"/>
      <c r="M34" s="40"/>
      <c r="N34" s="40"/>
      <c r="O34" s="40"/>
      <c r="P34" s="40"/>
    </row>
    <row r="35" spans="1:16" x14ac:dyDescent="0.2">
      <c r="A35" s="40"/>
      <c r="B35" s="40"/>
      <c r="C35" s="40"/>
      <c r="D35" s="40"/>
      <c r="E35" s="40"/>
      <c r="F35" s="40"/>
      <c r="G35" s="40"/>
      <c r="H35" s="149"/>
      <c r="I35" s="149"/>
      <c r="J35" s="40"/>
      <c r="K35" s="40"/>
      <c r="L35" s="40"/>
      <c r="M35" s="40"/>
      <c r="N35" s="40"/>
      <c r="O35" s="40"/>
      <c r="P35" s="40"/>
    </row>
  </sheetData>
  <sheetProtection algorithmName="SHA-512" hashValue="lMy1otFkX9qm294mNWrZLGPV+7yyRup1LGbmFOSpiZh2onFLMrI6DteHWcbF7mZ3+mc7HShHqoD7V/wrG1u1kg==" saltValue="7/Plsn5Iq/SWujZR3mNXNQ==" spinCount="100000" sheet="1" objects="1" scenarios="1" selectLockedCells="1"/>
  <mergeCells count="10">
    <mergeCell ref="L3:N3"/>
    <mergeCell ref="L4:N4"/>
    <mergeCell ref="L5:N5"/>
    <mergeCell ref="M18:N18"/>
    <mergeCell ref="M17:N17"/>
    <mergeCell ref="C24:D24"/>
    <mergeCell ref="J9:K9"/>
    <mergeCell ref="J6:K6"/>
    <mergeCell ref="J7:K7"/>
    <mergeCell ref="C22:D22"/>
  </mergeCells>
  <phoneticPr fontId="2" type="noConversion"/>
  <conditionalFormatting sqref="N11">
    <cfRule type="cellIs" dxfId="6" priority="2" stopIfTrue="1" operator="lessThan">
      <formula>$R$11</formula>
    </cfRule>
  </conditionalFormatting>
  <conditionalFormatting sqref="N12">
    <cfRule type="cellIs" dxfId="5" priority="1" stopIfTrue="1" operator="lessThan">
      <formula>$R$12</formula>
    </cfRule>
  </conditionalFormatting>
  <pageMargins left="0.7" right="0.7" top="0.75" bottom="0.75" header="0.3" footer="0.3"/>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dimension ref="A1:Y54"/>
  <sheetViews>
    <sheetView workbookViewId="0">
      <selection activeCell="C12" sqref="C12"/>
    </sheetView>
  </sheetViews>
  <sheetFormatPr defaultRowHeight="12.75" x14ac:dyDescent="0.2"/>
  <cols>
    <col min="1" max="1" width="2.5703125" style="1" customWidth="1"/>
    <col min="2" max="2" width="28.7109375" style="1" customWidth="1"/>
    <col min="3" max="3" width="11.7109375" style="1" customWidth="1"/>
    <col min="4" max="4" width="2.42578125" style="1" customWidth="1"/>
    <col min="5" max="5" width="10.140625" style="1" customWidth="1"/>
    <col min="6" max="6" width="2.42578125" style="1" customWidth="1"/>
    <col min="7" max="7" width="12.7109375" style="1" customWidth="1"/>
    <col min="8" max="8" width="8.140625" style="1" customWidth="1"/>
    <col min="9" max="9" width="2.28515625" style="1" customWidth="1"/>
    <col min="10" max="10" width="9.140625" style="1"/>
    <col min="11" max="11" width="12" style="1" customWidth="1"/>
    <col min="12" max="12" width="1.7109375" style="1" customWidth="1"/>
    <col min="13" max="13" width="7" style="1" customWidth="1"/>
    <col min="14" max="14" width="7.42578125" style="1" customWidth="1"/>
    <col min="15" max="15" width="1.85546875" style="1" customWidth="1"/>
    <col min="16" max="16" width="2" style="1" customWidth="1"/>
    <col min="17" max="17" width="21.85546875" style="7" bestFit="1" customWidth="1"/>
    <col min="18" max="18" width="4.28515625" style="7" customWidth="1"/>
    <col min="19" max="19" width="4.42578125" style="7" bestFit="1" customWidth="1"/>
    <col min="20" max="20" width="5.28515625" style="7" bestFit="1" customWidth="1"/>
    <col min="21" max="21" width="4.7109375" style="7" bestFit="1" customWidth="1"/>
    <col min="22" max="22" width="4" style="7" bestFit="1" customWidth="1"/>
    <col min="23" max="25" width="9.140625" style="7"/>
    <col min="26" max="16384" width="9.140625" style="1"/>
  </cols>
  <sheetData>
    <row r="1" spans="1:25" ht="32.25" customHeight="1" x14ac:dyDescent="0.3">
      <c r="A1" s="41"/>
      <c r="B1" s="41"/>
      <c r="D1" s="357" t="s">
        <v>177</v>
      </c>
      <c r="E1" s="41"/>
      <c r="F1" s="41"/>
      <c r="G1" s="41"/>
      <c r="H1" s="41"/>
      <c r="I1" s="41"/>
      <c r="J1" s="43"/>
      <c r="K1" s="43"/>
      <c r="L1" s="43"/>
      <c r="M1" s="40"/>
      <c r="N1" s="40"/>
      <c r="O1" s="40"/>
      <c r="P1" s="40"/>
    </row>
    <row r="2" spans="1:25" ht="18.75" customHeight="1" x14ac:dyDescent="0.25">
      <c r="A2" s="41"/>
      <c r="B2" s="41"/>
      <c r="C2" s="41"/>
      <c r="D2" s="41"/>
      <c r="E2" s="41"/>
      <c r="F2" s="41"/>
      <c r="G2" s="41"/>
      <c r="H2" s="41"/>
      <c r="I2" s="41"/>
      <c r="J2" s="43"/>
      <c r="K2" s="43"/>
      <c r="L2" s="43"/>
      <c r="M2" s="40"/>
      <c r="N2" s="40"/>
      <c r="O2" s="40"/>
      <c r="P2" s="40"/>
    </row>
    <row r="3" spans="1:25" ht="14.1" customHeight="1" x14ac:dyDescent="0.2">
      <c r="A3" s="44"/>
      <c r="B3" s="72" t="s">
        <v>188</v>
      </c>
      <c r="C3" s="73"/>
      <c r="D3" s="73"/>
      <c r="E3" s="73"/>
      <c r="F3" s="73"/>
      <c r="G3" s="73"/>
      <c r="H3" s="73"/>
      <c r="I3" s="73"/>
      <c r="J3" s="73"/>
      <c r="K3" s="69"/>
      <c r="L3" s="69" t="s">
        <v>41</v>
      </c>
      <c r="M3" s="287">
        <f>Totalt!C25</f>
        <v>0</v>
      </c>
      <c r="N3" s="287"/>
      <c r="O3" s="40"/>
      <c r="P3" s="40"/>
    </row>
    <row r="4" spans="1:25" ht="14.1" customHeight="1" x14ac:dyDescent="0.2">
      <c r="A4" s="44"/>
      <c r="B4" s="72" t="s">
        <v>168</v>
      </c>
      <c r="C4" s="73"/>
      <c r="D4" s="73"/>
      <c r="E4" s="73"/>
      <c r="F4" s="73"/>
      <c r="G4" s="73"/>
      <c r="H4" s="73"/>
      <c r="I4" s="73"/>
      <c r="J4" s="73"/>
      <c r="K4" s="69"/>
      <c r="L4" s="69" t="s">
        <v>40</v>
      </c>
      <c r="M4" s="288">
        <f>Totalt!C26</f>
        <v>0</v>
      </c>
      <c r="N4" s="289"/>
      <c r="O4" s="40"/>
      <c r="P4" s="40"/>
    </row>
    <row r="5" spans="1:25" ht="14.1" customHeight="1" x14ac:dyDescent="0.2">
      <c r="A5" s="44"/>
      <c r="B5" s="72"/>
      <c r="C5" s="73"/>
      <c r="D5" s="73"/>
      <c r="E5" s="73"/>
      <c r="F5" s="73"/>
      <c r="G5" s="73"/>
      <c r="H5" s="73"/>
      <c r="I5" s="73"/>
      <c r="J5" s="73"/>
      <c r="K5" s="74"/>
      <c r="L5" s="75" t="s">
        <v>39</v>
      </c>
      <c r="M5" s="289">
        <f>Totalt!C27</f>
        <v>0</v>
      </c>
      <c r="N5" s="289"/>
      <c r="O5" s="40"/>
      <c r="P5" s="40"/>
    </row>
    <row r="6" spans="1:25" ht="15" customHeight="1" x14ac:dyDescent="0.2">
      <c r="A6" s="44"/>
      <c r="B6" s="47" t="s">
        <v>0</v>
      </c>
      <c r="C6" s="76">
        <f>Totalt!C5</f>
        <v>0</v>
      </c>
      <c r="D6" s="44" t="s">
        <v>1</v>
      </c>
      <c r="E6" s="44"/>
      <c r="F6" s="47" t="s">
        <v>2</v>
      </c>
      <c r="G6" s="76">
        <f>Totalt!G5</f>
        <v>0</v>
      </c>
      <c r="H6" s="44" t="s">
        <v>35</v>
      </c>
      <c r="I6" s="44"/>
      <c r="J6" s="48"/>
      <c r="K6" s="48"/>
      <c r="L6" s="48"/>
      <c r="M6" s="40"/>
      <c r="N6" s="40"/>
      <c r="O6" s="40"/>
      <c r="P6" s="40"/>
    </row>
    <row r="7" spans="1:25" ht="15" customHeight="1" x14ac:dyDescent="0.2">
      <c r="A7" s="44"/>
      <c r="B7" s="47" t="s">
        <v>3</v>
      </c>
      <c r="C7" s="76">
        <f>Totalt!C6</f>
        <v>0</v>
      </c>
      <c r="D7" s="44" t="s">
        <v>1</v>
      </c>
      <c r="E7" s="44"/>
      <c r="F7" s="44"/>
      <c r="G7" s="44"/>
      <c r="H7" s="44"/>
      <c r="I7" s="44"/>
      <c r="J7" s="290"/>
      <c r="K7" s="290"/>
      <c r="L7" s="111"/>
      <c r="M7" s="290"/>
      <c r="N7" s="290"/>
      <c r="O7" s="40"/>
      <c r="P7" s="40"/>
      <c r="Q7" s="34"/>
      <c r="R7" s="34"/>
      <c r="S7" s="34"/>
      <c r="T7" s="34"/>
      <c r="U7" s="34"/>
      <c r="V7" s="34"/>
      <c r="W7" s="34"/>
      <c r="X7" s="34"/>
      <c r="Y7" s="34"/>
    </row>
    <row r="8" spans="1:25" ht="5.25" customHeight="1" thickBot="1" x14ac:dyDescent="0.25">
      <c r="A8" s="44"/>
      <c r="B8" s="47"/>
      <c r="C8" s="53"/>
      <c r="D8" s="44"/>
      <c r="E8" s="44"/>
      <c r="F8" s="44"/>
      <c r="G8" s="44"/>
      <c r="H8" s="44"/>
      <c r="I8" s="77"/>
      <c r="J8" s="112"/>
      <c r="K8" s="112"/>
      <c r="L8" s="113"/>
      <c r="M8" s="112"/>
      <c r="N8" s="112"/>
      <c r="O8" s="79"/>
      <c r="P8" s="40"/>
      <c r="Q8" s="34"/>
      <c r="R8" s="34"/>
      <c r="S8" s="34"/>
      <c r="T8" s="34"/>
      <c r="U8" s="34"/>
      <c r="V8" s="34"/>
      <c r="W8" s="34"/>
      <c r="X8" s="34"/>
      <c r="Y8" s="34"/>
    </row>
    <row r="9" spans="1:25" ht="11.25" customHeight="1" x14ac:dyDescent="0.25">
      <c r="A9" s="44"/>
      <c r="B9" s="47"/>
      <c r="C9" s="53"/>
      <c r="D9" s="44"/>
      <c r="E9" s="44"/>
      <c r="F9" s="44"/>
      <c r="G9" s="44"/>
      <c r="H9" s="44"/>
      <c r="I9" s="114"/>
      <c r="J9" s="305" t="s">
        <v>68</v>
      </c>
      <c r="K9" s="305"/>
      <c r="L9" s="115"/>
      <c r="M9" s="116"/>
      <c r="N9" s="116"/>
      <c r="O9" s="86"/>
      <c r="P9" s="40"/>
      <c r="R9" s="238" t="s">
        <v>131</v>
      </c>
      <c r="S9" s="239"/>
      <c r="T9" s="239"/>
      <c r="U9" s="239"/>
      <c r="V9" s="240"/>
      <c r="W9" s="34"/>
      <c r="X9" s="34"/>
      <c r="Y9" s="34"/>
    </row>
    <row r="10" spans="1:25" ht="13.5" x14ac:dyDescent="0.25">
      <c r="A10" s="44"/>
      <c r="B10" s="44"/>
      <c r="C10" s="80" t="s">
        <v>24</v>
      </c>
      <c r="D10" s="117"/>
      <c r="E10" s="80" t="s">
        <v>4</v>
      </c>
      <c r="F10" s="80"/>
      <c r="G10" s="80" t="s">
        <v>5</v>
      </c>
      <c r="H10" s="118"/>
      <c r="I10" s="119"/>
      <c r="J10" s="82" t="s">
        <v>114</v>
      </c>
      <c r="K10" s="82" t="s">
        <v>5</v>
      </c>
      <c r="L10" s="82"/>
      <c r="M10" s="120" t="s">
        <v>166</v>
      </c>
      <c r="N10" s="82" t="s">
        <v>67</v>
      </c>
      <c r="O10" s="86"/>
      <c r="P10" s="40"/>
      <c r="Q10" s="247"/>
      <c r="R10" s="225" t="s">
        <v>130</v>
      </c>
      <c r="S10" s="226" t="s">
        <v>133</v>
      </c>
      <c r="T10" s="226" t="s">
        <v>114</v>
      </c>
      <c r="U10" s="226" t="s">
        <v>169</v>
      </c>
      <c r="V10" s="227" t="s">
        <v>134</v>
      </c>
      <c r="W10" s="34"/>
      <c r="X10" s="34"/>
      <c r="Y10" s="34"/>
    </row>
    <row r="11" spans="1:25" ht="15" customHeight="1" x14ac:dyDescent="0.25">
      <c r="A11" s="44"/>
      <c r="B11" s="47" t="s">
        <v>47</v>
      </c>
      <c r="C11" s="320">
        <v>0</v>
      </c>
      <c r="D11" s="48" t="s">
        <v>7</v>
      </c>
      <c r="E11" s="54">
        <v>3300</v>
      </c>
      <c r="F11" s="53" t="s">
        <v>8</v>
      </c>
      <c r="G11" s="54">
        <f>C11*E11*C6/100</f>
        <v>0</v>
      </c>
      <c r="H11" s="84"/>
      <c r="I11" s="85"/>
      <c r="J11" s="158">
        <v>2.2999999999999998</v>
      </c>
      <c r="K11" s="54">
        <f>J11*E11*C6/100</f>
        <v>0</v>
      </c>
      <c r="L11" s="52"/>
      <c r="M11" s="159">
        <v>0</v>
      </c>
      <c r="N11" s="323">
        <f>C11</f>
        <v>0</v>
      </c>
      <c r="O11" s="86"/>
      <c r="P11" s="40"/>
      <c r="Q11" s="248" t="str">
        <f>IF(N11&lt;R11,"OBS! Är målet rimligt?","")</f>
        <v/>
      </c>
      <c r="R11" s="241">
        <f>IF(C11&gt;=S11,T11,IF(C11&gt;=T11,U11,V11))</f>
        <v>0</v>
      </c>
      <c r="S11" s="229">
        <v>5.3</v>
      </c>
      <c r="T11" s="229">
        <v>2.2000000000000002</v>
      </c>
      <c r="U11" s="229">
        <v>0</v>
      </c>
      <c r="V11" s="245">
        <v>0</v>
      </c>
      <c r="W11" s="34"/>
      <c r="X11" s="34"/>
      <c r="Y11" s="34"/>
    </row>
    <row r="12" spans="1:25" ht="15" customHeight="1" thickBot="1" x14ac:dyDescent="0.3">
      <c r="A12" s="44"/>
      <c r="B12" s="47" t="s">
        <v>69</v>
      </c>
      <c r="C12" s="320">
        <v>0</v>
      </c>
      <c r="D12" s="48" t="s">
        <v>7</v>
      </c>
      <c r="E12" s="54">
        <v>3200</v>
      </c>
      <c r="F12" s="53" t="s">
        <v>8</v>
      </c>
      <c r="G12" s="54">
        <f>C12*E12*C6/100</f>
        <v>0</v>
      </c>
      <c r="H12" s="84"/>
      <c r="I12" s="85"/>
      <c r="J12" s="158">
        <v>0</v>
      </c>
      <c r="K12" s="54">
        <f>J12*E12*$C$6/100</f>
        <v>0</v>
      </c>
      <c r="L12" s="52"/>
      <c r="M12" s="159">
        <v>0</v>
      </c>
      <c r="N12" s="323">
        <v>0</v>
      </c>
      <c r="O12" s="86"/>
      <c r="P12" s="40"/>
      <c r="Q12" s="248" t="str">
        <f>IF(N12&lt;R12,"OBS! Är målet rimligt?","")</f>
        <v/>
      </c>
      <c r="R12" s="232">
        <f>IF(C12&gt;=S12,T12,IF(C12&gt;=T12,U12,V12))</f>
        <v>0</v>
      </c>
      <c r="S12" s="233">
        <v>2.6</v>
      </c>
      <c r="T12" s="233">
        <v>0</v>
      </c>
      <c r="U12" s="233">
        <v>0</v>
      </c>
      <c r="V12" s="246">
        <v>0</v>
      </c>
      <c r="W12" s="188"/>
      <c r="X12" s="188"/>
      <c r="Y12" s="34"/>
    </row>
    <row r="13" spans="1:25" s="7" customFormat="1" ht="7.5" customHeight="1" x14ac:dyDescent="0.2">
      <c r="A13" s="44"/>
      <c r="B13" s="47"/>
      <c r="C13" s="153"/>
      <c r="D13" s="48"/>
      <c r="E13" s="52"/>
      <c r="F13" s="53"/>
      <c r="G13" s="52"/>
      <c r="H13" s="84"/>
      <c r="I13" s="87"/>
      <c r="J13" s="88"/>
      <c r="K13" s="89"/>
      <c r="L13" s="89"/>
      <c r="M13" s="121"/>
      <c r="N13" s="121"/>
      <c r="O13" s="91"/>
      <c r="P13" s="40"/>
      <c r="Q13" s="34"/>
      <c r="R13" s="34"/>
      <c r="S13" s="34"/>
      <c r="T13" s="34"/>
      <c r="U13" s="34"/>
      <c r="V13" s="34"/>
      <c r="W13" s="34"/>
      <c r="X13" s="34"/>
      <c r="Y13" s="34"/>
    </row>
    <row r="14" spans="1:25" s="5" customFormat="1" ht="9.75" customHeight="1" thickBot="1" x14ac:dyDescent="0.25">
      <c r="A14" s="56"/>
      <c r="B14" s="58"/>
      <c r="C14" s="60"/>
      <c r="D14" s="60"/>
      <c r="E14" s="59"/>
      <c r="F14" s="60"/>
      <c r="G14" s="59"/>
      <c r="H14" s="92"/>
      <c r="I14" s="92"/>
      <c r="J14" s="62"/>
      <c r="K14" s="59"/>
      <c r="L14" s="52"/>
      <c r="M14" s="66"/>
      <c r="N14" s="66"/>
      <c r="O14" s="66"/>
      <c r="P14" s="66"/>
      <c r="Q14" s="34"/>
      <c r="R14" s="34"/>
      <c r="S14" s="34"/>
      <c r="T14" s="34"/>
      <c r="U14" s="34"/>
      <c r="V14" s="34"/>
      <c r="W14" s="34"/>
      <c r="X14" s="34"/>
      <c r="Y14" s="34"/>
    </row>
    <row r="15" spans="1:25" ht="15" customHeight="1" thickBot="1" x14ac:dyDescent="0.25">
      <c r="A15" s="44"/>
      <c r="B15" s="93" t="s">
        <v>11</v>
      </c>
      <c r="C15" s="44"/>
      <c r="D15" s="44"/>
      <c r="E15" s="44"/>
      <c r="F15" s="44"/>
      <c r="G15" s="333">
        <f>SUM(G11:G14)</f>
        <v>0</v>
      </c>
      <c r="H15" s="44"/>
      <c r="I15" s="44"/>
      <c r="J15" s="48"/>
      <c r="K15" s="333">
        <f>SUM(K11:K14)</f>
        <v>0</v>
      </c>
      <c r="L15" s="63"/>
      <c r="M15" s="40"/>
      <c r="N15" s="40"/>
      <c r="O15" s="40"/>
      <c r="P15" s="40"/>
      <c r="Q15" s="34"/>
      <c r="R15" s="34"/>
      <c r="S15" s="188"/>
      <c r="T15" s="188"/>
      <c r="U15" s="34"/>
      <c r="V15" s="34"/>
      <c r="W15" s="188"/>
      <c r="X15" s="188"/>
      <c r="Y15" s="34"/>
    </row>
    <row r="16" spans="1:25" ht="15.75" customHeight="1" x14ac:dyDescent="0.2">
      <c r="A16" s="44"/>
      <c r="B16" s="93"/>
      <c r="C16" s="44"/>
      <c r="D16" s="44"/>
      <c r="E16" s="44"/>
      <c r="F16" s="44"/>
      <c r="G16" s="63"/>
      <c r="H16" s="44"/>
      <c r="I16" s="44"/>
      <c r="J16" s="48"/>
      <c r="K16" s="63"/>
      <c r="L16" s="63"/>
      <c r="M16" s="40"/>
      <c r="N16" s="40"/>
      <c r="O16" s="40"/>
      <c r="P16" s="40"/>
      <c r="Q16" s="34"/>
      <c r="R16" s="34"/>
      <c r="S16" s="34"/>
      <c r="T16" s="34"/>
      <c r="U16" s="34"/>
      <c r="V16" s="34"/>
      <c r="W16" s="34"/>
      <c r="X16" s="34"/>
      <c r="Y16" s="34"/>
    </row>
    <row r="17" spans="1:16" ht="13.5" thickBot="1" x14ac:dyDescent="0.25">
      <c r="A17" s="44"/>
      <c r="B17" s="44"/>
      <c r="C17" s="44"/>
      <c r="D17" s="44"/>
      <c r="E17" s="44"/>
      <c r="F17" s="44"/>
      <c r="G17" s="44"/>
      <c r="H17" s="44"/>
      <c r="I17" s="44"/>
      <c r="J17" s="40"/>
      <c r="K17" s="40"/>
      <c r="L17" s="40"/>
      <c r="M17" s="40"/>
      <c r="N17" s="40"/>
      <c r="O17" s="40"/>
      <c r="P17" s="40"/>
    </row>
    <row r="18" spans="1:16" ht="15" customHeight="1" thickBot="1" x14ac:dyDescent="0.25">
      <c r="A18" s="44"/>
      <c r="B18" s="65" t="s">
        <v>12</v>
      </c>
      <c r="C18" s="335">
        <f>IF(G15=0,0,G15/C6)</f>
        <v>0</v>
      </c>
      <c r="D18" s="44" t="s">
        <v>34</v>
      </c>
      <c r="E18" s="44"/>
      <c r="F18" s="44"/>
      <c r="G18" s="44"/>
      <c r="H18" s="66"/>
      <c r="I18" s="66"/>
      <c r="J18" s="66"/>
      <c r="K18" s="66"/>
      <c r="L18" s="66"/>
      <c r="M18" s="66"/>
      <c r="N18" s="66"/>
      <c r="O18" s="66"/>
      <c r="P18" s="66"/>
    </row>
    <row r="19" spans="1:16" ht="15" customHeight="1" thickBot="1" x14ac:dyDescent="0.25">
      <c r="A19" s="44"/>
      <c r="B19" s="65" t="s">
        <v>13</v>
      </c>
      <c r="C19" s="336">
        <f>IF(G15=0,0,G15/(C6*G6))</f>
        <v>0</v>
      </c>
      <c r="D19" s="44" t="s">
        <v>14</v>
      </c>
      <c r="E19" s="44"/>
      <c r="F19" s="44"/>
      <c r="G19" s="44"/>
      <c r="H19" s="56"/>
      <c r="I19" s="56"/>
      <c r="J19" s="66"/>
      <c r="K19" s="64"/>
      <c r="L19" s="64"/>
      <c r="M19" s="304"/>
      <c r="N19" s="304"/>
      <c r="O19" s="66"/>
      <c r="P19" s="66"/>
    </row>
    <row r="20" spans="1:16" ht="15" customHeight="1" x14ac:dyDescent="0.2">
      <c r="A20" s="44"/>
      <c r="B20" s="65"/>
      <c r="C20" s="122"/>
      <c r="D20" s="44"/>
      <c r="E20" s="44"/>
      <c r="F20" s="44"/>
      <c r="G20" s="44"/>
      <c r="H20" s="56"/>
      <c r="I20" s="56"/>
      <c r="J20" s="66"/>
      <c r="K20" s="64"/>
      <c r="L20" s="64"/>
      <c r="M20" s="123"/>
      <c r="N20" s="123"/>
      <c r="O20" s="66"/>
      <c r="P20" s="66"/>
    </row>
    <row r="21" spans="1:16" ht="13.5" thickBot="1" x14ac:dyDescent="0.25">
      <c r="A21" s="56"/>
      <c r="B21" s="56"/>
      <c r="C21" s="56"/>
      <c r="D21" s="56"/>
      <c r="E21" s="56"/>
      <c r="F21" s="56"/>
      <c r="G21" s="56"/>
      <c r="H21" s="56"/>
      <c r="I21" s="56"/>
      <c r="J21" s="66"/>
      <c r="K21" s="66"/>
      <c r="L21" s="66"/>
      <c r="M21" s="66"/>
      <c r="N21" s="66"/>
      <c r="O21" s="66"/>
      <c r="P21" s="66"/>
    </row>
    <row r="22" spans="1:16" ht="13.5" thickBot="1" x14ac:dyDescent="0.25">
      <c r="A22" s="66"/>
      <c r="B22" s="96" t="s">
        <v>175</v>
      </c>
      <c r="C22" s="344">
        <f>K15-G15</f>
        <v>0</v>
      </c>
      <c r="D22" s="345"/>
      <c r="E22" s="66"/>
      <c r="F22" s="66"/>
      <c r="G22" s="66"/>
      <c r="H22" s="40"/>
      <c r="I22" s="40"/>
      <c r="J22" s="40"/>
      <c r="K22" s="40"/>
      <c r="L22" s="40"/>
      <c r="M22" s="40"/>
      <c r="N22" s="40"/>
      <c r="O22" s="40"/>
      <c r="P22" s="40"/>
    </row>
    <row r="23" spans="1:16" ht="13.5" thickBot="1" x14ac:dyDescent="0.25">
      <c r="A23" s="66"/>
      <c r="B23" s="66"/>
      <c r="C23" s="66"/>
      <c r="D23" s="66"/>
      <c r="E23" s="66"/>
      <c r="F23" s="66"/>
      <c r="G23" s="66"/>
      <c r="H23" s="40"/>
      <c r="I23" s="40"/>
      <c r="J23" s="40"/>
      <c r="K23" s="40"/>
      <c r="L23" s="40"/>
      <c r="M23" s="40"/>
      <c r="N23" s="40"/>
      <c r="O23" s="40"/>
      <c r="P23" s="40"/>
    </row>
    <row r="24" spans="1:16" ht="13.5" thickBot="1" x14ac:dyDescent="0.25">
      <c r="A24" s="66"/>
      <c r="B24" s="96" t="s">
        <v>72</v>
      </c>
      <c r="C24" s="344">
        <f>((C11-N11)*E11*C6/100)+((C12-N12)*E12*C6/100)</f>
        <v>0</v>
      </c>
      <c r="D24" s="346"/>
      <c r="E24" s="44" t="s">
        <v>76</v>
      </c>
      <c r="F24" s="66"/>
      <c r="G24" s="66"/>
      <c r="H24" s="40"/>
      <c r="I24" s="40"/>
      <c r="J24" s="40"/>
      <c r="K24" s="40"/>
      <c r="L24" s="40"/>
      <c r="M24" s="40"/>
      <c r="N24" s="40"/>
      <c r="O24" s="40"/>
      <c r="P24" s="40"/>
    </row>
    <row r="25" spans="1:16" ht="12.75" customHeight="1" thickBot="1" x14ac:dyDescent="0.25">
      <c r="A25" s="66"/>
      <c r="B25" s="65" t="s">
        <v>88</v>
      </c>
      <c r="C25" s="347" t="e">
        <f>C24/C6</f>
        <v>#DIV/0!</v>
      </c>
      <c r="D25" s="44" t="s">
        <v>34</v>
      </c>
      <c r="E25" s="66"/>
      <c r="F25" s="66"/>
      <c r="G25" s="66"/>
      <c r="H25" s="40"/>
      <c r="I25" s="40"/>
      <c r="J25" s="40"/>
      <c r="K25" s="40"/>
      <c r="L25" s="40"/>
      <c r="M25" s="40"/>
      <c r="N25" s="40"/>
      <c r="O25" s="40"/>
      <c r="P25" s="40"/>
    </row>
    <row r="26" spans="1:16" ht="12.75" customHeight="1" thickBot="1" x14ac:dyDescent="0.25">
      <c r="A26" s="66"/>
      <c r="B26" s="65" t="s">
        <v>89</v>
      </c>
      <c r="C26" s="348" t="e">
        <f>C25/G6</f>
        <v>#DIV/0!</v>
      </c>
      <c r="D26" s="56" t="s">
        <v>14</v>
      </c>
      <c r="E26" s="66"/>
      <c r="F26" s="66"/>
      <c r="G26" s="66"/>
      <c r="H26" s="40"/>
      <c r="I26" s="40"/>
      <c r="J26" s="40"/>
      <c r="K26" s="40"/>
      <c r="L26" s="40"/>
      <c r="M26" s="40"/>
      <c r="N26" s="40"/>
      <c r="O26" s="40"/>
      <c r="P26" s="40"/>
    </row>
    <row r="27" spans="1:16" ht="12.75" customHeight="1" x14ac:dyDescent="0.2">
      <c r="A27" s="66"/>
      <c r="B27" s="66"/>
      <c r="C27" s="66"/>
      <c r="D27" s="66"/>
      <c r="E27" s="66"/>
      <c r="F27" s="66"/>
      <c r="G27" s="66"/>
      <c r="H27" s="40"/>
      <c r="I27" s="40"/>
      <c r="J27" s="40"/>
      <c r="K27" s="40"/>
      <c r="L27" s="40"/>
      <c r="M27" s="40"/>
      <c r="N27" s="40"/>
      <c r="O27" s="40"/>
      <c r="P27" s="40"/>
    </row>
    <row r="28" spans="1:16" ht="12.75" customHeight="1" x14ac:dyDescent="0.2">
      <c r="A28" s="124"/>
      <c r="B28" s="125"/>
      <c r="C28" s="296"/>
      <c r="D28" s="296"/>
      <c r="E28" s="297"/>
      <c r="F28" s="40"/>
      <c r="G28" s="40"/>
      <c r="H28" s="40"/>
      <c r="I28" s="40"/>
      <c r="J28" s="40"/>
      <c r="K28" s="40"/>
      <c r="L28" s="40"/>
      <c r="M28" s="40"/>
      <c r="N28" s="40"/>
      <c r="O28" s="40"/>
      <c r="P28" s="40"/>
    </row>
    <row r="29" spans="1:16" ht="12.75" customHeight="1" x14ac:dyDescent="0.2">
      <c r="A29" s="40"/>
      <c r="B29" s="125"/>
      <c r="C29" s="126"/>
      <c r="D29" s="126"/>
      <c r="E29" s="70"/>
      <c r="F29" s="40"/>
      <c r="G29" s="40"/>
      <c r="H29" s="40"/>
      <c r="I29" s="40"/>
      <c r="J29" s="40"/>
      <c r="K29" s="40"/>
      <c r="L29" s="40"/>
      <c r="M29" s="40"/>
      <c r="N29" s="40"/>
      <c r="O29" s="40"/>
      <c r="P29" s="40"/>
    </row>
    <row r="30" spans="1:16" ht="12.75" customHeight="1" x14ac:dyDescent="0.2">
      <c r="A30" s="197"/>
      <c r="B30" s="197"/>
      <c r="C30" s="166"/>
      <c r="D30" s="166"/>
      <c r="E30" s="66"/>
      <c r="F30" s="40"/>
      <c r="G30" s="40"/>
      <c r="H30" s="40"/>
      <c r="I30" s="40"/>
      <c r="J30" s="40"/>
      <c r="K30" s="40"/>
      <c r="L30" s="40"/>
      <c r="M30" s="40"/>
      <c r="N30" s="40"/>
      <c r="O30" s="40"/>
      <c r="P30" s="40"/>
    </row>
    <row r="31" spans="1:16" ht="12.75" customHeight="1" x14ac:dyDescent="0.2">
      <c r="A31" s="197"/>
      <c r="B31" s="197"/>
      <c r="C31" s="197"/>
      <c r="D31" s="197"/>
      <c r="E31" s="40"/>
      <c r="F31" s="40"/>
      <c r="G31" s="40"/>
      <c r="H31" s="40"/>
      <c r="I31" s="40"/>
      <c r="J31" s="40"/>
      <c r="K31" s="40"/>
      <c r="L31" s="40"/>
      <c r="M31" s="40"/>
      <c r="N31" s="40"/>
      <c r="O31" s="40"/>
      <c r="P31" s="40"/>
    </row>
    <row r="32" spans="1:16" ht="12.75" customHeight="1" x14ac:dyDescent="0.2">
      <c r="A32" s="197"/>
      <c r="B32" s="271" t="s">
        <v>49</v>
      </c>
      <c r="C32" s="197"/>
      <c r="D32" s="197"/>
      <c r="E32" s="40"/>
      <c r="F32" s="40"/>
      <c r="G32" s="40"/>
      <c r="H32" s="40"/>
      <c r="I32" s="40"/>
      <c r="J32" s="40"/>
      <c r="K32" s="40"/>
      <c r="L32" s="40"/>
      <c r="M32" s="40"/>
      <c r="N32" s="40"/>
      <c r="O32" s="40"/>
      <c r="P32" s="40"/>
    </row>
    <row r="33" spans="1:16" ht="12.75" customHeight="1" x14ac:dyDescent="0.2">
      <c r="A33" s="197"/>
      <c r="B33" s="271" t="s">
        <v>153</v>
      </c>
      <c r="C33" s="197"/>
      <c r="D33" s="197"/>
      <c r="E33" s="40"/>
      <c r="F33" s="40"/>
      <c r="G33" s="40"/>
      <c r="H33" s="40"/>
      <c r="I33" s="40"/>
      <c r="J33" s="40"/>
      <c r="K33" s="40"/>
      <c r="L33" s="40"/>
      <c r="M33" s="40"/>
      <c r="N33" s="40"/>
      <c r="O33" s="40"/>
      <c r="P33" s="40"/>
    </row>
    <row r="34" spans="1:16" ht="12.75" customHeight="1" x14ac:dyDescent="0.2">
      <c r="A34" s="197"/>
      <c r="B34" s="272" t="s">
        <v>155</v>
      </c>
      <c r="C34" s="197"/>
      <c r="D34" s="197"/>
      <c r="E34" s="40"/>
      <c r="F34" s="40"/>
      <c r="G34" s="40"/>
      <c r="H34" s="40"/>
      <c r="I34" s="40"/>
      <c r="J34" s="40"/>
      <c r="K34" s="40"/>
      <c r="L34" s="40"/>
      <c r="M34" s="40"/>
      <c r="N34" s="40"/>
      <c r="O34" s="40"/>
      <c r="P34" s="40"/>
    </row>
    <row r="35" spans="1:16" ht="12.75" customHeight="1" x14ac:dyDescent="0.2">
      <c r="A35" s="197"/>
      <c r="B35" s="272" t="s">
        <v>154</v>
      </c>
      <c r="C35" s="197"/>
      <c r="D35" s="197"/>
      <c r="E35" s="40"/>
      <c r="F35" s="40"/>
      <c r="G35" s="40"/>
      <c r="H35" s="40"/>
      <c r="I35" s="40"/>
      <c r="J35" s="40"/>
      <c r="K35" s="40"/>
      <c r="L35" s="40"/>
      <c r="M35" s="40"/>
      <c r="N35" s="40"/>
      <c r="O35" s="40"/>
      <c r="P35" s="40"/>
    </row>
    <row r="36" spans="1:16" ht="12.75" customHeight="1" x14ac:dyDescent="0.2">
      <c r="A36" s="40"/>
      <c r="B36" s="40"/>
      <c r="C36" s="40"/>
      <c r="D36" s="40"/>
      <c r="E36" s="40"/>
      <c r="F36" s="40"/>
      <c r="G36" s="40"/>
      <c r="H36" s="40"/>
      <c r="I36" s="40"/>
      <c r="J36" s="40"/>
      <c r="K36" s="40"/>
      <c r="L36" s="40"/>
      <c r="M36" s="40"/>
      <c r="N36" s="40"/>
      <c r="O36" s="40"/>
      <c r="P36" s="40"/>
    </row>
    <row r="37" spans="1:16" ht="12.75" customHeight="1" x14ac:dyDescent="0.2"/>
    <row r="38" spans="1:16" ht="12.75" customHeight="1" x14ac:dyDescent="0.2"/>
    <row r="40" spans="1:16" ht="7.5" customHeight="1" x14ac:dyDescent="0.2"/>
    <row r="42" spans="1:16" ht="7.5" customHeight="1" x14ac:dyDescent="0.2"/>
    <row r="48" spans="1:16" ht="10.5" customHeight="1" x14ac:dyDescent="0.2">
      <c r="E48" s="6"/>
      <c r="F48" s="6"/>
    </row>
    <row r="54" spans="1:1" x14ac:dyDescent="0.2">
      <c r="A54" s="7"/>
    </row>
  </sheetData>
  <sheetProtection algorithmName="SHA-512" hashValue="h+ZbhQwzgydmQ8iVtQAkJiNxt/NVUydmSOGcIZAcoaK4+haUpRICadqbTzWpVK56LLjX+lMt1IWgoqAEM4vm/Q==" saltValue="yK84kcqwdLErQ0pIKJeQRg==" spinCount="100000" sheet="1" selectLockedCells="1"/>
  <mergeCells count="10">
    <mergeCell ref="C28:E28"/>
    <mergeCell ref="M3:N3"/>
    <mergeCell ref="M4:N4"/>
    <mergeCell ref="M5:N5"/>
    <mergeCell ref="J7:K7"/>
    <mergeCell ref="M7:N7"/>
    <mergeCell ref="M19:N19"/>
    <mergeCell ref="J9:K9"/>
    <mergeCell ref="C22:D22"/>
    <mergeCell ref="C24:D24"/>
  </mergeCells>
  <phoneticPr fontId="0" type="noConversion"/>
  <conditionalFormatting sqref="N12">
    <cfRule type="cellIs" dxfId="4" priority="3" stopIfTrue="1" operator="lessThan">
      <formula>$R$12</formula>
    </cfRule>
  </conditionalFormatting>
  <conditionalFormatting sqref="N11">
    <cfRule type="cellIs" dxfId="3" priority="1" stopIfTrue="1" operator="lessThan">
      <formula>$R$11</formula>
    </cfRule>
  </conditionalFormatting>
  <pageMargins left="0.7" right="0.7" top="0.75" bottom="0.75" header="0.3" footer="0.3"/>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CB61"/>
  <sheetViews>
    <sheetView zoomScaleNormal="100" workbookViewId="0">
      <selection activeCell="C10" sqref="C10"/>
    </sheetView>
  </sheetViews>
  <sheetFormatPr defaultRowHeight="12.75" x14ac:dyDescent="0.2"/>
  <cols>
    <col min="1" max="1" width="2.140625" style="1" customWidth="1"/>
    <col min="2" max="2" width="28.7109375" style="1" customWidth="1"/>
    <col min="3" max="3" width="11.5703125" style="1" customWidth="1"/>
    <col min="4" max="4" width="2.42578125" style="1" customWidth="1"/>
    <col min="5" max="5" width="10.140625" style="1" customWidth="1"/>
    <col min="6" max="6" width="2.42578125" style="1" customWidth="1"/>
    <col min="7" max="7" width="12.7109375" style="1" customWidth="1"/>
    <col min="8" max="8" width="12.85546875" style="1" customWidth="1"/>
    <col min="9" max="9" width="1.85546875" style="1" customWidth="1"/>
    <col min="10" max="10" width="7.85546875" style="1" customWidth="1"/>
    <col min="11" max="11" width="14.140625" style="1" customWidth="1"/>
    <col min="12" max="12" width="2.28515625" style="1" customWidth="1"/>
    <col min="13" max="13" width="7.5703125" style="1" customWidth="1"/>
    <col min="14" max="14" width="7.7109375" style="1" customWidth="1"/>
    <col min="15" max="16" width="1.42578125" style="1" customWidth="1"/>
    <col min="17" max="17" width="21" style="1" customWidth="1"/>
    <col min="18" max="18" width="4.85546875" style="1" customWidth="1"/>
    <col min="19" max="19" width="4.42578125" style="1" bestFit="1" customWidth="1"/>
    <col min="20" max="20" width="5.28515625" style="1" bestFit="1" customWidth="1"/>
    <col min="21" max="21" width="4.7109375" style="1" bestFit="1" customWidth="1"/>
    <col min="22" max="22" width="4" style="1" bestFit="1" customWidth="1"/>
    <col min="23" max="23" width="4.140625" style="1" customWidth="1"/>
    <col min="24" max="24" width="4.42578125" style="1" customWidth="1"/>
    <col min="25" max="25" width="7.28515625" style="1" customWidth="1"/>
    <col min="26" max="16384" width="9.140625" style="1"/>
  </cols>
  <sheetData>
    <row r="1" spans="1:80" ht="32.25" customHeight="1" x14ac:dyDescent="0.3">
      <c r="A1" s="41"/>
      <c r="C1" s="98"/>
      <c r="D1" s="357" t="s">
        <v>178</v>
      </c>
      <c r="E1" s="41"/>
      <c r="F1" s="41"/>
      <c r="G1" s="41"/>
      <c r="H1" s="41"/>
      <c r="I1" s="41"/>
      <c r="J1" s="43"/>
      <c r="K1" s="43"/>
      <c r="L1" s="40"/>
      <c r="M1" s="40"/>
      <c r="N1" s="40"/>
      <c r="O1" s="40"/>
      <c r="P1" s="40"/>
    </row>
    <row r="2" spans="1:80" ht="23.25" customHeight="1" x14ac:dyDescent="0.25">
      <c r="A2" s="41"/>
      <c r="B2" s="41"/>
      <c r="C2" s="41"/>
      <c r="D2" s="41"/>
      <c r="E2" s="41"/>
      <c r="F2" s="41"/>
      <c r="G2" s="41"/>
      <c r="H2" s="41"/>
      <c r="I2" s="41"/>
      <c r="J2" s="43"/>
      <c r="K2" s="43"/>
      <c r="L2" s="40"/>
      <c r="M2" s="40"/>
      <c r="N2" s="40"/>
      <c r="O2" s="40"/>
      <c r="P2" s="40"/>
    </row>
    <row r="3" spans="1:80" ht="14.1" customHeight="1" x14ac:dyDescent="0.2">
      <c r="A3" s="44"/>
      <c r="B3" s="72" t="s">
        <v>188</v>
      </c>
      <c r="C3" s="73"/>
      <c r="D3" s="73"/>
      <c r="E3" s="73"/>
      <c r="F3" s="73"/>
      <c r="G3" s="73"/>
      <c r="H3" s="73"/>
      <c r="I3" s="73"/>
      <c r="J3" s="73"/>
      <c r="K3" s="69"/>
      <c r="L3" s="69" t="s">
        <v>41</v>
      </c>
      <c r="M3" s="287">
        <f>Totalt!C25</f>
        <v>0</v>
      </c>
      <c r="N3" s="301"/>
      <c r="O3" s="40"/>
      <c r="P3" s="40"/>
    </row>
    <row r="4" spans="1:80" ht="14.1" customHeight="1" x14ac:dyDescent="0.2">
      <c r="A4" s="44"/>
      <c r="B4" s="72" t="s">
        <v>168</v>
      </c>
      <c r="C4" s="73"/>
      <c r="D4" s="73"/>
      <c r="E4" s="73"/>
      <c r="F4" s="73"/>
      <c r="G4" s="73"/>
      <c r="H4" s="73"/>
      <c r="I4" s="73"/>
      <c r="J4" s="73"/>
      <c r="K4" s="69"/>
      <c r="L4" s="69" t="s">
        <v>40</v>
      </c>
      <c r="M4" s="288">
        <f>Totalt!C26</f>
        <v>0</v>
      </c>
      <c r="N4" s="301"/>
      <c r="O4" s="40"/>
      <c r="P4" s="40"/>
    </row>
    <row r="5" spans="1:80" ht="14.1" customHeight="1" x14ac:dyDescent="0.2">
      <c r="A5" s="44"/>
      <c r="B5" s="72"/>
      <c r="C5" s="73"/>
      <c r="D5" s="73"/>
      <c r="E5" s="73"/>
      <c r="F5" s="73"/>
      <c r="G5" s="73"/>
      <c r="H5" s="73"/>
      <c r="I5" s="73"/>
      <c r="J5" s="73"/>
      <c r="K5" s="74"/>
      <c r="L5" s="75" t="s">
        <v>39</v>
      </c>
      <c r="M5" s="289">
        <f>Totalt!C27</f>
        <v>0</v>
      </c>
      <c r="N5" s="301"/>
      <c r="O5" s="40"/>
      <c r="P5" s="40"/>
      <c r="R5" s="34"/>
      <c r="S5" s="34"/>
      <c r="T5" s="34"/>
      <c r="U5" s="34"/>
      <c r="V5" s="34"/>
      <c r="W5" s="34"/>
      <c r="X5" s="34"/>
      <c r="Y5" s="34"/>
      <c r="Z5" s="34"/>
    </row>
    <row r="6" spans="1:80" ht="15" customHeight="1" x14ac:dyDescent="0.2">
      <c r="A6" s="44"/>
      <c r="B6" s="47" t="s">
        <v>70</v>
      </c>
      <c r="C6" s="76">
        <f>Totalt!C5</f>
        <v>0</v>
      </c>
      <c r="D6" s="44" t="s">
        <v>1</v>
      </c>
      <c r="E6" s="44"/>
      <c r="F6" s="47" t="s">
        <v>2</v>
      </c>
      <c r="G6" s="76">
        <f>Totalt!G5</f>
        <v>0</v>
      </c>
      <c r="H6" s="44" t="s">
        <v>35</v>
      </c>
      <c r="I6" s="44"/>
      <c r="J6" s="48"/>
      <c r="K6" s="48"/>
      <c r="L6" s="40"/>
      <c r="M6" s="40"/>
      <c r="N6" s="40"/>
      <c r="O6" s="40"/>
      <c r="P6" s="40"/>
      <c r="R6" s="34"/>
      <c r="S6" s="34"/>
      <c r="T6" s="34"/>
      <c r="U6" s="34"/>
      <c r="V6" s="34"/>
      <c r="W6" s="34"/>
      <c r="X6" s="34"/>
      <c r="Y6" s="34"/>
      <c r="Z6" s="34"/>
    </row>
    <row r="7" spans="1:80" ht="15" customHeight="1" x14ac:dyDescent="0.25">
      <c r="A7" s="44"/>
      <c r="B7" s="47" t="s">
        <v>3</v>
      </c>
      <c r="C7" s="76">
        <f>Totalt!C6</f>
        <v>0</v>
      </c>
      <c r="D7" s="44" t="s">
        <v>1</v>
      </c>
      <c r="E7" s="44"/>
      <c r="F7" s="47"/>
      <c r="G7" s="47" t="s">
        <v>10</v>
      </c>
      <c r="H7" s="44"/>
      <c r="I7" s="44"/>
      <c r="J7" s="290"/>
      <c r="K7" s="290"/>
      <c r="L7" s="40"/>
      <c r="M7" s="40" t="s">
        <v>10</v>
      </c>
      <c r="N7" s="40"/>
      <c r="O7" s="40"/>
      <c r="P7" s="40"/>
      <c r="R7" s="208"/>
      <c r="S7" s="216"/>
      <c r="T7" s="21"/>
      <c r="U7" s="23"/>
      <c r="V7" s="34"/>
      <c r="W7" s="34"/>
      <c r="X7" s="34"/>
      <c r="Y7" s="34"/>
      <c r="Z7" s="34"/>
    </row>
    <row r="8" spans="1:80" ht="12.75" customHeight="1" x14ac:dyDescent="0.25">
      <c r="A8" s="44"/>
      <c r="B8" s="197"/>
      <c r="C8" s="207" t="s">
        <v>24</v>
      </c>
      <c r="E8" s="193" t="s">
        <v>127</v>
      </c>
      <c r="F8" s="197"/>
      <c r="G8" s="197"/>
      <c r="H8" s="197"/>
      <c r="I8" s="197"/>
      <c r="J8" s="197"/>
      <c r="K8" s="197"/>
      <c r="L8" s="197"/>
      <c r="M8" s="197"/>
      <c r="N8" s="197"/>
      <c r="O8" s="197"/>
      <c r="P8" s="40"/>
      <c r="Q8" s="34"/>
      <c r="R8" s="34"/>
      <c r="S8" s="34"/>
      <c r="T8" s="21"/>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row>
    <row r="9" spans="1:80" ht="12.75" customHeight="1" x14ac:dyDescent="0.2">
      <c r="A9" s="44"/>
      <c r="B9" s="211" t="s">
        <v>115</v>
      </c>
      <c r="C9" s="353">
        <v>0</v>
      </c>
      <c r="D9" s="210"/>
      <c r="E9" s="166"/>
      <c r="F9" s="197"/>
      <c r="G9" s="197"/>
      <c r="H9" s="197"/>
      <c r="I9" s="197"/>
      <c r="J9" s="197"/>
      <c r="K9" s="197"/>
      <c r="L9" s="197"/>
      <c r="M9" s="197"/>
      <c r="N9" s="197"/>
      <c r="O9" s="197"/>
      <c r="P9" s="40"/>
      <c r="Q9" s="34"/>
      <c r="R9" s="34"/>
      <c r="S9" s="34"/>
      <c r="T9" s="21"/>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row>
    <row r="10" spans="1:80" ht="12.75" customHeight="1" x14ac:dyDescent="0.2">
      <c r="A10" s="44"/>
      <c r="B10" s="47" t="s">
        <v>52</v>
      </c>
      <c r="C10" s="353">
        <v>0</v>
      </c>
      <c r="D10" s="210"/>
      <c r="E10" s="166"/>
      <c r="F10" s="197"/>
      <c r="G10" s="197"/>
      <c r="H10" s="197"/>
      <c r="I10" s="197"/>
      <c r="J10" s="197"/>
      <c r="K10" s="197"/>
      <c r="L10" s="197"/>
      <c r="M10" s="197"/>
      <c r="N10" s="197"/>
      <c r="O10" s="197"/>
      <c r="P10" s="40"/>
      <c r="Q10" s="34"/>
      <c r="R10" s="34"/>
      <c r="S10" s="34"/>
      <c r="T10" s="21"/>
      <c r="U10" s="23"/>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row>
    <row r="11" spans="1:80" ht="12.75" customHeight="1" x14ac:dyDescent="0.2">
      <c r="A11" s="44"/>
      <c r="B11" s="47" t="s">
        <v>51</v>
      </c>
      <c r="C11" s="353">
        <v>0</v>
      </c>
      <c r="D11" s="210"/>
      <c r="E11" s="166"/>
      <c r="F11" s="197"/>
      <c r="G11" s="197"/>
      <c r="H11" s="197"/>
      <c r="I11" s="197"/>
      <c r="J11" s="197"/>
      <c r="K11" s="197"/>
      <c r="L11" s="197"/>
      <c r="M11" s="197"/>
      <c r="N11" s="197"/>
      <c r="O11" s="197"/>
      <c r="P11" s="40"/>
      <c r="Q11" s="34"/>
      <c r="R11" s="34"/>
      <c r="S11" s="34"/>
      <c r="T11" s="21"/>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row>
    <row r="12" spans="1:80" ht="12.75" customHeight="1" x14ac:dyDescent="0.2">
      <c r="A12" s="44"/>
      <c r="B12" s="69" t="s">
        <v>116</v>
      </c>
      <c r="C12" s="212">
        <f>C16-C9-C10-C11</f>
        <v>0</v>
      </c>
      <c r="D12" s="210"/>
      <c r="E12" s="166"/>
      <c r="F12" s="197"/>
      <c r="G12" s="197"/>
      <c r="H12" s="197"/>
      <c r="I12" s="197"/>
      <c r="J12" s="197"/>
      <c r="K12" s="197"/>
      <c r="L12" s="197"/>
      <c r="M12" s="197"/>
      <c r="N12" s="197"/>
      <c r="O12" s="197"/>
      <c r="P12" s="40"/>
      <c r="Q12" s="34"/>
      <c r="R12" s="208"/>
      <c r="S12" s="209"/>
      <c r="T12" s="21"/>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row>
    <row r="13" spans="1:80" s="166" customFormat="1" ht="7.5" customHeight="1" thickBot="1" x14ac:dyDescent="0.25">
      <c r="A13" s="167"/>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row>
    <row r="14" spans="1:80" s="166" customFormat="1" ht="14.25" customHeight="1" x14ac:dyDescent="0.25">
      <c r="A14" s="167"/>
      <c r="B14" s="47"/>
      <c r="C14" s="53"/>
      <c r="D14" s="44"/>
      <c r="E14" s="56"/>
      <c r="F14" s="44"/>
      <c r="G14" s="44"/>
      <c r="H14" s="44"/>
      <c r="I14" s="77"/>
      <c r="J14" s="306" t="s">
        <v>32</v>
      </c>
      <c r="K14" s="306"/>
      <c r="L14" s="78"/>
      <c r="M14" s="78"/>
      <c r="N14" s="78"/>
      <c r="O14" s="79"/>
      <c r="Q14" s="7"/>
      <c r="R14" s="238" t="s">
        <v>131</v>
      </c>
      <c r="S14" s="34"/>
      <c r="T14" s="34"/>
      <c r="U14" s="34"/>
      <c r="V14" s="34"/>
      <c r="W14" s="251" t="s">
        <v>138</v>
      </c>
      <c r="X14" s="252"/>
      <c r="Y14" s="253"/>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row>
    <row r="15" spans="1:80" s="166" customFormat="1" ht="15" customHeight="1" x14ac:dyDescent="0.25">
      <c r="A15" s="167"/>
      <c r="B15" s="47"/>
      <c r="C15" s="80" t="s">
        <v>24</v>
      </c>
      <c r="D15" s="44"/>
      <c r="E15" s="80" t="s">
        <v>4</v>
      </c>
      <c r="F15" s="80"/>
      <c r="G15" s="80" t="s">
        <v>71</v>
      </c>
      <c r="H15" s="44"/>
      <c r="I15" s="114"/>
      <c r="J15" s="82" t="s">
        <v>114</v>
      </c>
      <c r="K15" s="82" t="s">
        <v>71</v>
      </c>
      <c r="L15" s="66"/>
      <c r="M15" s="82" t="s">
        <v>166</v>
      </c>
      <c r="N15" s="82" t="s">
        <v>94</v>
      </c>
      <c r="O15" s="86"/>
      <c r="Q15" s="247"/>
      <c r="R15" s="225" t="s">
        <v>130</v>
      </c>
      <c r="S15" s="226" t="s">
        <v>133</v>
      </c>
      <c r="T15" s="226" t="s">
        <v>114</v>
      </c>
      <c r="U15" s="226" t="s">
        <v>169</v>
      </c>
      <c r="V15" s="249" t="s">
        <v>134</v>
      </c>
      <c r="W15" s="254" t="s">
        <v>135</v>
      </c>
      <c r="X15" s="250" t="s">
        <v>136</v>
      </c>
      <c r="Y15" s="255" t="s">
        <v>137</v>
      </c>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row>
    <row r="16" spans="1:80" s="166" customFormat="1" ht="15" customHeight="1" thickBot="1" x14ac:dyDescent="0.3">
      <c r="A16" s="167"/>
      <c r="B16" s="47" t="s">
        <v>122</v>
      </c>
      <c r="C16" s="354">
        <v>0</v>
      </c>
      <c r="D16" s="48" t="s">
        <v>7</v>
      </c>
      <c r="E16" s="54">
        <v>2300</v>
      </c>
      <c r="F16" s="53"/>
      <c r="G16" s="54">
        <f>IF(C16&lt;35,0,(((C16-35)/100)*C6*E16))</f>
        <v>0</v>
      </c>
      <c r="H16" s="84"/>
      <c r="I16" s="85"/>
      <c r="J16" s="158">
        <v>32.6</v>
      </c>
      <c r="K16" s="54">
        <f>(((J16-J16)/100)*C6*E16)</f>
        <v>0</v>
      </c>
      <c r="L16" s="66"/>
      <c r="M16" s="159">
        <v>21.1</v>
      </c>
      <c r="N16" s="358">
        <f>C16</f>
        <v>0</v>
      </c>
      <c r="O16" s="86"/>
      <c r="Q16" s="248" t="str">
        <f>IF(Y16=N16,"OBS! Är målet rimligt?","")</f>
        <v>OBS! Är målet rimligt?</v>
      </c>
      <c r="R16" s="232" t="str">
        <f>IF(C16&gt;=S16,T16,IF(C16&gt;=T16,U16,V16))</f>
        <v>16,1</v>
      </c>
      <c r="S16" s="226" t="s">
        <v>186</v>
      </c>
      <c r="T16" s="226" t="s">
        <v>185</v>
      </c>
      <c r="U16" s="226" t="s">
        <v>184</v>
      </c>
      <c r="V16" s="249" t="s">
        <v>183</v>
      </c>
      <c r="W16" s="258">
        <f>C16+9.9</f>
        <v>9.9</v>
      </c>
      <c r="X16" s="259">
        <f>C16-9.9</f>
        <v>-9.9</v>
      </c>
      <c r="Y16" s="256">
        <f>IF(N16&gt;W16,1*N16,IF(N16&lt;X16,1*N16,0))</f>
        <v>0</v>
      </c>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row>
    <row r="17" spans="1:80" s="166" customFormat="1" ht="15" customHeight="1" thickBot="1" x14ac:dyDescent="0.3">
      <c r="A17" s="167"/>
      <c r="B17" s="47" t="s">
        <v>50</v>
      </c>
      <c r="C17" s="320">
        <v>0</v>
      </c>
      <c r="D17" s="48" t="s">
        <v>7</v>
      </c>
      <c r="E17" s="54">
        <v>10500</v>
      </c>
      <c r="F17" s="53"/>
      <c r="G17" s="54">
        <f>C17*E17*C6/100</f>
        <v>0</v>
      </c>
      <c r="H17" s="84"/>
      <c r="I17" s="85"/>
      <c r="J17" s="158">
        <v>4.8</v>
      </c>
      <c r="K17" s="54">
        <f>J17*E17*C6/100</f>
        <v>0</v>
      </c>
      <c r="L17" s="66"/>
      <c r="M17" s="159">
        <v>0</v>
      </c>
      <c r="N17" s="323">
        <v>0</v>
      </c>
      <c r="O17" s="86"/>
      <c r="Q17" s="248" t="str">
        <f>IF(N17&lt;R17,"OBS! Är målet rimligt?","")</f>
        <v/>
      </c>
      <c r="R17" s="232">
        <f>IF(C17&gt;=S17,T17,IF(C17&gt;=T17,U17,V17))</f>
        <v>0</v>
      </c>
      <c r="S17" s="233">
        <v>8</v>
      </c>
      <c r="T17" s="233">
        <v>4.7</v>
      </c>
      <c r="U17" s="233">
        <v>0</v>
      </c>
      <c r="V17" s="246">
        <v>0</v>
      </c>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row>
    <row r="18" spans="1:80" s="166" customFormat="1" ht="7.5" customHeight="1" x14ac:dyDescent="0.2">
      <c r="A18" s="167"/>
      <c r="B18" s="168"/>
      <c r="D18" s="164"/>
      <c r="E18" s="169"/>
      <c r="F18" s="164"/>
      <c r="G18" s="169"/>
      <c r="H18" s="165"/>
      <c r="I18" s="170"/>
      <c r="J18" s="171"/>
      <c r="K18" s="172"/>
      <c r="L18" s="173"/>
      <c r="M18" s="174"/>
      <c r="N18" s="217"/>
      <c r="O18" s="175"/>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row>
    <row r="19" spans="1:80" s="5" customFormat="1" ht="6" customHeight="1" thickBot="1" x14ac:dyDescent="0.25">
      <c r="A19" s="56"/>
      <c r="B19" s="206"/>
      <c r="C19" s="206"/>
      <c r="D19" s="199"/>
      <c r="E19" s="198"/>
      <c r="F19" s="199"/>
      <c r="G19" s="198"/>
      <c r="H19" s="200"/>
      <c r="I19" s="92"/>
      <c r="J19" s="62"/>
      <c r="K19" s="59"/>
      <c r="L19" s="66"/>
      <c r="M19" s="66"/>
      <c r="N19" s="66"/>
      <c r="O19" s="66"/>
      <c r="P19" s="66"/>
    </row>
    <row r="20" spans="1:80" ht="15" customHeight="1" thickBot="1" x14ac:dyDescent="0.25">
      <c r="A20" s="44"/>
      <c r="B20" s="194" t="s">
        <v>11</v>
      </c>
      <c r="C20" s="193"/>
      <c r="D20" s="197"/>
      <c r="E20" s="197"/>
      <c r="F20" s="193"/>
      <c r="G20" s="333">
        <f>SUM(G16:G18)</f>
        <v>0</v>
      </c>
      <c r="H20" s="44"/>
      <c r="I20" s="44"/>
      <c r="J20" s="48"/>
      <c r="K20" s="333">
        <f>SUM(K16:K18)</f>
        <v>0</v>
      </c>
      <c r="L20" s="166"/>
      <c r="M20" s="40"/>
      <c r="N20" s="40"/>
      <c r="O20" s="40"/>
      <c r="P20" s="40"/>
    </row>
    <row r="21" spans="1:80" ht="15" customHeight="1" x14ac:dyDescent="0.2">
      <c r="A21" s="44"/>
      <c r="B21" s="197"/>
      <c r="C21" s="193"/>
      <c r="D21" s="193"/>
      <c r="E21" s="166"/>
      <c r="F21" s="166"/>
      <c r="G21" s="166"/>
      <c r="H21" s="166"/>
      <c r="I21" s="166"/>
      <c r="J21" s="166"/>
      <c r="K21" s="166"/>
      <c r="L21" s="166"/>
      <c r="M21" s="40"/>
      <c r="N21" s="40"/>
      <c r="O21" s="40"/>
      <c r="P21" s="40"/>
    </row>
    <row r="22" spans="1:80" ht="15" customHeight="1" thickBot="1" x14ac:dyDescent="0.25">
      <c r="A22" s="44"/>
      <c r="B22" s="197"/>
      <c r="C22" s="193"/>
      <c r="D22" s="193"/>
      <c r="E22" s="166"/>
      <c r="F22" s="166"/>
      <c r="G22" s="166"/>
      <c r="H22" s="166"/>
      <c r="I22" s="166"/>
      <c r="J22" s="166"/>
      <c r="K22" s="166"/>
      <c r="L22" s="166"/>
      <c r="M22" s="40"/>
      <c r="N22" s="40"/>
      <c r="O22" s="40"/>
      <c r="P22" s="40"/>
    </row>
    <row r="23" spans="1:80" s="197" customFormat="1" ht="15" customHeight="1" thickBot="1" x14ac:dyDescent="0.25">
      <c r="A23" s="193"/>
      <c r="B23" s="65" t="s">
        <v>12</v>
      </c>
      <c r="C23" s="335">
        <f>IF(G20=0,0,G20/C6)</f>
        <v>0</v>
      </c>
      <c r="D23" s="44" t="s">
        <v>34</v>
      </c>
      <c r="E23" s="193"/>
      <c r="F23" s="193"/>
      <c r="G23" s="195"/>
      <c r="H23" s="193"/>
      <c r="I23" s="193"/>
      <c r="J23" s="196"/>
      <c r="K23" s="195"/>
      <c r="Q23" s="7"/>
      <c r="R23" s="7"/>
      <c r="S23" s="34"/>
      <c r="T23" s="34"/>
      <c r="U23" s="34"/>
      <c r="V23" s="34"/>
      <c r="W23" s="34"/>
      <c r="X23" s="34"/>
      <c r="Y23" s="34"/>
      <c r="Z23" s="34"/>
      <c r="AA23" s="7"/>
      <c r="AB23" s="7"/>
      <c r="AC23" s="7"/>
      <c r="AD23" s="7"/>
      <c r="AE23" s="7"/>
      <c r="AF23" s="7"/>
      <c r="AG23" s="7"/>
      <c r="AH23" s="7"/>
      <c r="AI23" s="7"/>
      <c r="AJ23" s="7"/>
      <c r="AK23" s="7"/>
      <c r="AL23" s="7"/>
      <c r="AM23" s="7"/>
      <c r="AN23" s="7"/>
      <c r="AO23" s="7"/>
      <c r="AP23" s="7"/>
      <c r="AQ23" s="7"/>
      <c r="AR23" s="7"/>
      <c r="AS23" s="7"/>
      <c r="AT23" s="7"/>
      <c r="AU23" s="7"/>
      <c r="AV23" s="7"/>
    </row>
    <row r="24" spans="1:80" ht="15.75" customHeight="1" thickBot="1" x14ac:dyDescent="0.25">
      <c r="A24" s="44"/>
      <c r="B24" s="65" t="s">
        <v>13</v>
      </c>
      <c r="C24" s="336">
        <f>IF(G20=0,0,G20/(C6*G6))</f>
        <v>0</v>
      </c>
      <c r="D24" s="44" t="s">
        <v>14</v>
      </c>
      <c r="E24" s="44"/>
      <c r="F24" s="44"/>
      <c r="G24" s="63"/>
      <c r="H24" s="44"/>
      <c r="I24" s="44"/>
      <c r="J24" s="48"/>
      <c r="K24" s="63"/>
      <c r="L24" s="40"/>
      <c r="M24" s="40"/>
      <c r="N24" s="40"/>
      <c r="O24" s="40"/>
      <c r="P24" s="40"/>
      <c r="T24" s="34"/>
      <c r="U24" s="34"/>
      <c r="V24" s="34"/>
      <c r="W24" s="34"/>
      <c r="X24" s="34"/>
      <c r="Y24" s="34"/>
      <c r="Z24" s="34"/>
    </row>
    <row r="25" spans="1:80" ht="15" customHeight="1" x14ac:dyDescent="0.2">
      <c r="A25" s="44"/>
      <c r="B25" s="65"/>
      <c r="C25" s="122"/>
      <c r="D25" s="44"/>
      <c r="E25" s="44"/>
      <c r="F25" s="44"/>
      <c r="G25" s="44"/>
      <c r="H25" s="66"/>
      <c r="I25" s="66"/>
      <c r="J25" s="66"/>
      <c r="K25" s="66"/>
      <c r="L25" s="66"/>
      <c r="M25" s="66"/>
      <c r="N25" s="66"/>
      <c r="O25" s="40"/>
      <c r="P25" s="40"/>
      <c r="T25" s="34"/>
      <c r="U25" s="34"/>
      <c r="V25" s="34"/>
      <c r="W25" s="34"/>
      <c r="X25" s="34"/>
      <c r="Y25" s="34"/>
      <c r="Z25" s="34"/>
    </row>
    <row r="26" spans="1:80" ht="15" customHeight="1" thickBot="1" x14ac:dyDescent="0.3">
      <c r="A26" s="44"/>
      <c r="B26" s="56"/>
      <c r="C26" s="56"/>
      <c r="D26" s="56"/>
      <c r="E26" s="44"/>
      <c r="F26" s="44"/>
      <c r="G26" s="44"/>
      <c r="H26" s="56"/>
      <c r="I26" s="56"/>
      <c r="J26" s="66"/>
      <c r="K26" s="64"/>
      <c r="L26" s="66"/>
      <c r="M26" s="307"/>
      <c r="N26" s="308"/>
      <c r="O26" s="40"/>
      <c r="P26" s="40"/>
      <c r="R26" s="34"/>
      <c r="T26" s="34"/>
      <c r="U26" s="34"/>
      <c r="V26" s="34"/>
      <c r="W26" s="257"/>
      <c r="X26" s="257"/>
      <c r="Y26" s="257"/>
      <c r="Z26" s="257"/>
    </row>
    <row r="27" spans="1:80" ht="15" customHeight="1" thickBot="1" x14ac:dyDescent="0.25">
      <c r="A27" s="44"/>
      <c r="B27" s="96" t="s">
        <v>175</v>
      </c>
      <c r="C27" s="349">
        <f>-(G20-K20)</f>
        <v>0</v>
      </c>
      <c r="D27" s="352"/>
      <c r="E27" s="44"/>
      <c r="F27" s="44"/>
      <c r="G27" s="44"/>
      <c r="H27" s="56"/>
      <c r="I27" s="56"/>
      <c r="J27" s="66"/>
      <c r="K27" s="64"/>
      <c r="L27" s="66"/>
      <c r="M27" s="142"/>
      <c r="N27" s="143"/>
      <c r="O27" s="40"/>
      <c r="P27" s="40"/>
      <c r="R27" s="34"/>
      <c r="T27" s="34"/>
      <c r="U27" s="34"/>
      <c r="V27" s="34"/>
      <c r="W27" s="34"/>
      <c r="X27" s="34"/>
      <c r="Y27" s="34"/>
      <c r="Z27" s="34"/>
    </row>
    <row r="28" spans="1:80" ht="13.5" thickBot="1" x14ac:dyDescent="0.25">
      <c r="A28" s="56"/>
      <c r="B28" s="66"/>
      <c r="C28" s="66"/>
      <c r="D28" s="66"/>
      <c r="E28" s="56"/>
      <c r="F28" s="56"/>
      <c r="G28" s="56"/>
      <c r="H28" s="44"/>
      <c r="I28" s="44"/>
      <c r="J28" s="40"/>
      <c r="K28" s="40"/>
      <c r="L28" s="40"/>
      <c r="M28" s="40"/>
      <c r="N28" s="40"/>
      <c r="O28" s="40"/>
      <c r="P28" s="40"/>
      <c r="R28" s="34"/>
      <c r="T28" s="34"/>
      <c r="U28" s="34"/>
      <c r="V28" s="34"/>
      <c r="W28" s="34"/>
      <c r="X28" s="34"/>
      <c r="Y28" s="34"/>
      <c r="Z28" s="34"/>
    </row>
    <row r="29" spans="1:80" ht="13.5" thickBot="1" x14ac:dyDescent="0.25">
      <c r="A29" s="66"/>
      <c r="B29" s="96" t="s">
        <v>72</v>
      </c>
      <c r="C29" s="349">
        <f>(((C16-N16)/100)*C6*E16)+((C17-N17)*E17*C6/100)</f>
        <v>0</v>
      </c>
      <c r="D29" s="351"/>
      <c r="E29" s="66"/>
      <c r="F29" s="66"/>
      <c r="G29" s="66"/>
      <c r="H29" s="40"/>
      <c r="I29" s="40"/>
      <c r="J29" s="40"/>
      <c r="K29" s="40"/>
      <c r="L29" s="40"/>
      <c r="M29" s="40"/>
      <c r="N29" s="40"/>
      <c r="O29" s="40"/>
      <c r="P29" s="40"/>
      <c r="R29" s="34"/>
      <c r="T29" s="34"/>
      <c r="U29" s="34"/>
      <c r="V29" s="34"/>
      <c r="W29" s="34"/>
      <c r="X29" s="34"/>
      <c r="Y29" s="34"/>
      <c r="Z29" s="34"/>
    </row>
    <row r="30" spans="1:80" ht="13.5" thickBot="1" x14ac:dyDescent="0.25">
      <c r="A30" s="66"/>
      <c r="B30" s="65" t="s">
        <v>88</v>
      </c>
      <c r="C30" s="347" t="e">
        <f>C29/C6</f>
        <v>#DIV/0!</v>
      </c>
      <c r="D30" s="44" t="s">
        <v>34</v>
      </c>
      <c r="E30" s="66"/>
      <c r="F30" s="66"/>
      <c r="G30" s="66"/>
      <c r="H30" s="40"/>
      <c r="I30" s="40"/>
      <c r="J30" s="40"/>
      <c r="K30" s="40"/>
      <c r="L30" s="40"/>
      <c r="M30" s="40"/>
      <c r="N30" s="40"/>
      <c r="O30" s="40"/>
      <c r="P30" s="40"/>
    </row>
    <row r="31" spans="1:80" ht="13.5" thickBot="1" x14ac:dyDescent="0.25">
      <c r="A31" s="66"/>
      <c r="B31" s="65" t="s">
        <v>89</v>
      </c>
      <c r="C31" s="350" t="e">
        <f>C30/G6</f>
        <v>#DIV/0!</v>
      </c>
      <c r="D31" s="56" t="s">
        <v>14</v>
      </c>
      <c r="E31" s="44" t="s">
        <v>77</v>
      </c>
      <c r="F31" s="66"/>
      <c r="G31" s="66"/>
      <c r="H31" s="40"/>
      <c r="I31" s="40"/>
      <c r="J31" s="40"/>
      <c r="K31" s="40"/>
      <c r="L31" s="40"/>
      <c r="M31" s="40"/>
      <c r="N31" s="40"/>
      <c r="O31" s="40"/>
      <c r="P31" s="40"/>
    </row>
    <row r="32" spans="1:80" x14ac:dyDescent="0.2">
      <c r="A32" s="66"/>
      <c r="B32" s="197"/>
      <c r="C32" s="197"/>
      <c r="D32" s="197"/>
      <c r="E32" s="66"/>
      <c r="F32" s="66"/>
      <c r="G32" s="66"/>
      <c r="H32" s="40"/>
      <c r="I32" s="40"/>
      <c r="J32" s="40"/>
      <c r="K32" s="40"/>
      <c r="L32" s="40"/>
      <c r="M32" s="40"/>
      <c r="N32" s="40"/>
      <c r="O32" s="40"/>
      <c r="P32" s="40"/>
    </row>
    <row r="33" spans="1:17" x14ac:dyDescent="0.2">
      <c r="A33" s="66"/>
      <c r="B33" s="202" t="s">
        <v>49</v>
      </c>
      <c r="C33" s="197"/>
      <c r="D33" s="197"/>
      <c r="E33" s="66"/>
      <c r="F33" s="66"/>
      <c r="G33" s="66"/>
      <c r="H33" s="40"/>
      <c r="I33" s="40"/>
      <c r="J33" s="40"/>
      <c r="K33" s="40"/>
      <c r="L33" s="40"/>
      <c r="M33" s="40"/>
      <c r="N33" s="40"/>
      <c r="O33" s="40"/>
      <c r="P33" s="40"/>
    </row>
    <row r="34" spans="1:17" ht="12.75" customHeight="1" x14ac:dyDescent="0.2">
      <c r="A34" s="66"/>
      <c r="B34" s="125" t="s">
        <v>78</v>
      </c>
      <c r="C34" s="66"/>
      <c r="D34" s="66"/>
      <c r="E34" s="66"/>
      <c r="F34" s="66"/>
      <c r="G34" s="66"/>
      <c r="H34" s="40"/>
      <c r="I34" s="40"/>
      <c r="J34" s="40"/>
      <c r="K34" s="40"/>
      <c r="L34" s="40"/>
      <c r="M34" s="40"/>
      <c r="N34" s="40"/>
      <c r="O34" s="40"/>
      <c r="P34" s="40"/>
    </row>
    <row r="35" spans="1:17" ht="12.75" customHeight="1" x14ac:dyDescent="0.2">
      <c r="A35" s="124"/>
      <c r="B35" s="125"/>
      <c r="C35" s="296"/>
      <c r="D35" s="296"/>
      <c r="E35" s="297"/>
      <c r="F35" s="40"/>
      <c r="G35" s="40"/>
      <c r="H35" s="40"/>
      <c r="I35" s="40"/>
      <c r="J35" s="40"/>
      <c r="K35" s="40"/>
      <c r="L35" s="40"/>
      <c r="M35" s="40"/>
      <c r="N35" s="40"/>
      <c r="O35" s="40"/>
      <c r="P35" s="40"/>
    </row>
    <row r="36" spans="1:17" ht="12.75" customHeight="1" x14ac:dyDescent="0.2">
      <c r="A36" s="7"/>
      <c r="B36" s="203"/>
      <c r="C36" s="204"/>
      <c r="D36" s="204"/>
      <c r="E36" s="205"/>
      <c r="F36" s="7"/>
      <c r="G36" s="7"/>
      <c r="H36" s="7"/>
      <c r="I36" s="7"/>
      <c r="J36" s="7"/>
      <c r="K36" s="7"/>
      <c r="L36" s="7"/>
      <c r="M36" s="7"/>
      <c r="N36" s="7"/>
      <c r="O36" s="7"/>
      <c r="P36" s="7"/>
      <c r="Q36" s="7"/>
    </row>
    <row r="37" spans="1:17" ht="12.75" customHeight="1" x14ac:dyDescent="0.2">
      <c r="A37" s="7"/>
      <c r="B37" s="7"/>
      <c r="C37" s="34"/>
      <c r="D37" s="34"/>
      <c r="E37" s="34"/>
      <c r="F37" s="7"/>
      <c r="G37" s="7"/>
      <c r="H37" s="7"/>
      <c r="I37" s="7"/>
      <c r="J37" s="7"/>
      <c r="K37" s="7"/>
      <c r="L37" s="7"/>
      <c r="M37" s="7"/>
      <c r="N37" s="7"/>
      <c r="O37" s="7"/>
      <c r="P37" s="7"/>
      <c r="Q37" s="7"/>
    </row>
    <row r="38" spans="1:17" ht="12.75" customHeight="1" x14ac:dyDescent="0.2">
      <c r="A38" s="7"/>
      <c r="B38" s="7"/>
      <c r="C38" s="7"/>
      <c r="D38" s="7"/>
      <c r="E38" s="7"/>
      <c r="F38" s="7"/>
      <c r="G38" s="7"/>
      <c r="H38" s="7"/>
      <c r="I38" s="7"/>
      <c r="J38" s="7"/>
      <c r="K38" s="7"/>
      <c r="L38" s="7"/>
      <c r="M38" s="7"/>
      <c r="N38" s="7"/>
      <c r="O38" s="7"/>
      <c r="P38" s="7"/>
      <c r="Q38" s="7"/>
    </row>
    <row r="39" spans="1:17" ht="12.75" customHeight="1" x14ac:dyDescent="0.2">
      <c r="A39" s="7"/>
      <c r="B39" s="7"/>
      <c r="C39" s="7"/>
      <c r="D39" s="7"/>
      <c r="E39" s="7"/>
      <c r="F39" s="7"/>
      <c r="G39" s="7"/>
      <c r="H39" s="7"/>
      <c r="I39" s="7"/>
      <c r="J39" s="7"/>
      <c r="K39" s="7"/>
      <c r="L39" s="7"/>
      <c r="M39" s="7"/>
      <c r="N39" s="7"/>
      <c r="O39" s="7"/>
      <c r="P39" s="7"/>
      <c r="Q39" s="7"/>
    </row>
    <row r="40" spans="1:17" ht="12.75" customHeight="1" x14ac:dyDescent="0.2">
      <c r="A40" s="7"/>
      <c r="B40" s="7"/>
      <c r="C40" s="7"/>
      <c r="D40" s="7"/>
      <c r="E40" s="7"/>
      <c r="F40" s="7"/>
      <c r="G40" s="7"/>
      <c r="H40" s="7"/>
      <c r="I40" s="7"/>
      <c r="J40" s="7"/>
      <c r="K40" s="7"/>
      <c r="L40" s="7"/>
      <c r="M40" s="7"/>
      <c r="N40" s="7"/>
      <c r="O40" s="7"/>
      <c r="P40" s="7"/>
      <c r="Q40" s="7"/>
    </row>
    <row r="41" spans="1:17" ht="12.75" customHeight="1" x14ac:dyDescent="0.2">
      <c r="A41" s="7"/>
      <c r="B41" s="7"/>
      <c r="C41" s="7"/>
      <c r="D41" s="7"/>
      <c r="E41" s="7"/>
      <c r="F41" s="7"/>
      <c r="G41" s="7"/>
      <c r="H41" s="7"/>
      <c r="I41" s="7"/>
      <c r="J41" s="7"/>
      <c r="K41" s="7"/>
      <c r="L41" s="7"/>
      <c r="M41" s="7"/>
      <c r="N41" s="7"/>
      <c r="O41" s="7"/>
      <c r="P41" s="7"/>
      <c r="Q41" s="7"/>
    </row>
    <row r="42" spans="1:17" ht="12.75" customHeight="1" x14ac:dyDescent="0.2"/>
    <row r="43" spans="1:17" ht="12.75" customHeight="1" x14ac:dyDescent="0.2"/>
    <row r="44" spans="1:17" ht="12.75" customHeight="1" x14ac:dyDescent="0.2"/>
    <row r="45" spans="1:17" ht="12.75" customHeight="1" x14ac:dyDescent="0.2"/>
    <row r="47" spans="1:17" ht="7.5" customHeight="1" x14ac:dyDescent="0.2"/>
    <row r="49" spans="1:6" ht="7.5" customHeight="1" x14ac:dyDescent="0.2"/>
    <row r="55" spans="1:6" ht="10.5" customHeight="1" x14ac:dyDescent="0.2">
      <c r="E55" s="6"/>
      <c r="F55" s="6"/>
    </row>
    <row r="61" spans="1:6" x14ac:dyDescent="0.2">
      <c r="A61" s="7"/>
    </row>
  </sheetData>
  <sheetProtection algorithmName="SHA-512" hashValue="iyrcXahouXq+dOLTZX4fNiGlqQFH2WSaVF0LGESSTtnEXP0lt2W46g0ubI54eRx1n/bb90vMddaFre5AH6LRew==" saltValue="J2RKK+v9JAwpe+U7/xHy8g==" spinCount="100000" sheet="1" objects="1" scenarios="1" selectLockedCells="1"/>
  <mergeCells count="7">
    <mergeCell ref="M3:N3"/>
    <mergeCell ref="M4:N4"/>
    <mergeCell ref="M5:N5"/>
    <mergeCell ref="C35:E35"/>
    <mergeCell ref="J7:K7"/>
    <mergeCell ref="J14:K14"/>
    <mergeCell ref="M26:N26"/>
  </mergeCells>
  <phoneticPr fontId="0" type="noConversion"/>
  <conditionalFormatting sqref="N17">
    <cfRule type="cellIs" dxfId="2" priority="2" stopIfTrue="1" operator="lessThan">
      <formula>$R$17</formula>
    </cfRule>
  </conditionalFormatting>
  <conditionalFormatting sqref="N16">
    <cfRule type="cellIs" dxfId="1" priority="1" stopIfTrue="1" operator="equal">
      <formula>$Y$16</formula>
    </cfRule>
    <cfRule type="cellIs" dxfId="0" priority="4" stopIfTrue="1" operator="lessThan">
      <formula>#REF!</formula>
    </cfRule>
  </conditionalFormatting>
  <pageMargins left="0.7" right="0.7" top="0.75" bottom="0.75" header="0.3" footer="0.3"/>
  <pageSetup paperSize="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4:I33"/>
  <sheetViews>
    <sheetView workbookViewId="0">
      <selection activeCell="B31" sqref="B31"/>
    </sheetView>
  </sheetViews>
  <sheetFormatPr defaultRowHeight="12.75" x14ac:dyDescent="0.2"/>
  <cols>
    <col min="2" max="2" width="51.7109375" customWidth="1"/>
    <col min="3" max="3" width="13.85546875" customWidth="1"/>
    <col min="4" max="4" width="16" bestFit="1" customWidth="1"/>
    <col min="5" max="5" width="9.7109375" bestFit="1" customWidth="1"/>
    <col min="7" max="7" width="15.28515625" customWidth="1"/>
    <col min="8" max="8" width="47.85546875" customWidth="1"/>
    <col min="9" max="9" width="9.7109375" bestFit="1" customWidth="1"/>
  </cols>
  <sheetData>
    <row r="4" spans="1:9" x14ac:dyDescent="0.2">
      <c r="B4" s="1"/>
      <c r="C4" s="9" t="s">
        <v>11</v>
      </c>
      <c r="D4" s="35" t="s">
        <v>112</v>
      </c>
      <c r="E4" s="35" t="s">
        <v>113</v>
      </c>
    </row>
    <row r="5" spans="1:9" ht="14.25" x14ac:dyDescent="0.2">
      <c r="A5" s="35" t="s">
        <v>82</v>
      </c>
      <c r="B5" s="8" t="s">
        <v>123</v>
      </c>
      <c r="C5" s="17">
        <f>Totalt!G8</f>
        <v>0</v>
      </c>
      <c r="D5" s="152">
        <f>IF(C5&gt;I17,-(I17-I16),0)</f>
        <v>0</v>
      </c>
      <c r="E5" s="152">
        <f>I18</f>
        <v>0</v>
      </c>
      <c r="G5" s="35" t="s">
        <v>86</v>
      </c>
      <c r="H5" s="38" t="s">
        <v>146</v>
      </c>
      <c r="I5" s="152">
        <f>Utfodring!G15</f>
        <v>0</v>
      </c>
    </row>
    <row r="6" spans="1:9" ht="14.25" x14ac:dyDescent="0.2">
      <c r="B6" s="8" t="s">
        <v>124</v>
      </c>
      <c r="C6" s="17">
        <f>Totalt!G9</f>
        <v>0</v>
      </c>
      <c r="D6">
        <f>IF(C6&gt;I13,-(I13-C6),0)</f>
        <v>0</v>
      </c>
      <c r="E6" s="152">
        <f>I14</f>
        <v>0</v>
      </c>
      <c r="H6" s="38" t="s">
        <v>81</v>
      </c>
      <c r="I6" s="152">
        <f>Utfodring!$K$15</f>
        <v>0</v>
      </c>
    </row>
    <row r="7" spans="1:9" ht="14.25" x14ac:dyDescent="0.2">
      <c r="B7" s="8" t="s">
        <v>118</v>
      </c>
      <c r="C7" s="17">
        <f>Totalt!G10</f>
        <v>0</v>
      </c>
      <c r="D7">
        <f>IF(C7&gt;C21,-(C21-C7),0)</f>
        <v>0</v>
      </c>
      <c r="E7" s="152">
        <f>C22</f>
        <v>0</v>
      </c>
      <c r="H7" s="38" t="s">
        <v>147</v>
      </c>
      <c r="I7" s="152">
        <f>Utfodring!$C$24</f>
        <v>0</v>
      </c>
    </row>
    <row r="8" spans="1:9" ht="14.25" x14ac:dyDescent="0.2">
      <c r="B8" s="8" t="s">
        <v>120</v>
      </c>
      <c r="C8" s="17">
        <f>Totalt!G11</f>
        <v>0</v>
      </c>
      <c r="D8">
        <f>IF(C8&gt;C17,-(C17-C8),0)</f>
        <v>0</v>
      </c>
      <c r="E8" s="152">
        <f>C18</f>
        <v>0</v>
      </c>
      <c r="I8" s="152"/>
    </row>
    <row r="9" spans="1:9" ht="14.25" x14ac:dyDescent="0.2">
      <c r="B9" s="36" t="s">
        <v>125</v>
      </c>
      <c r="C9" s="37">
        <f>Totalt!G12</f>
        <v>0</v>
      </c>
      <c r="D9">
        <f>IF(C9&gt;I6,-(I6-C9),0)</f>
        <v>0</v>
      </c>
      <c r="E9" s="152">
        <f>I7</f>
        <v>0</v>
      </c>
      <c r="I9" s="152"/>
    </row>
    <row r="10" spans="1:9" ht="14.25" x14ac:dyDescent="0.2">
      <c r="B10" s="36" t="s">
        <v>126</v>
      </c>
      <c r="C10" s="37">
        <f>Totalt!G13</f>
        <v>0</v>
      </c>
      <c r="D10">
        <f>IF(C10&gt;C13,-(C13-C10),0)</f>
        <v>0</v>
      </c>
      <c r="E10" s="152">
        <f>C14</f>
        <v>0</v>
      </c>
      <c r="I10" s="152"/>
    </row>
    <row r="11" spans="1:9" x14ac:dyDescent="0.2">
      <c r="I11" s="152"/>
    </row>
    <row r="12" spans="1:9" ht="14.25" x14ac:dyDescent="0.2">
      <c r="A12" s="35" t="s">
        <v>83</v>
      </c>
      <c r="B12" s="36" t="s">
        <v>87</v>
      </c>
      <c r="C12" s="39">
        <f>Hållbarhet!G20</f>
        <v>0</v>
      </c>
      <c r="G12" s="35" t="s">
        <v>90</v>
      </c>
      <c r="H12" s="36" t="s">
        <v>145</v>
      </c>
      <c r="I12" s="152">
        <f>Klövar!G16</f>
        <v>0</v>
      </c>
    </row>
    <row r="13" spans="1:9" ht="14.25" x14ac:dyDescent="0.2">
      <c r="B13" s="36" t="s">
        <v>80</v>
      </c>
      <c r="C13" s="39">
        <f>Hållbarhet!K20</f>
        <v>0</v>
      </c>
      <c r="H13" s="36" t="s">
        <v>148</v>
      </c>
      <c r="I13" s="152">
        <f>Klövar!K16</f>
        <v>0</v>
      </c>
    </row>
    <row r="14" spans="1:9" ht="14.25" x14ac:dyDescent="0.2">
      <c r="B14" s="36" t="s">
        <v>79</v>
      </c>
      <c r="C14" s="39">
        <f>Hållbarhet!C29</f>
        <v>0</v>
      </c>
      <c r="H14" s="36" t="s">
        <v>149</v>
      </c>
      <c r="I14" s="152">
        <f>Klövar!C26</f>
        <v>0</v>
      </c>
    </row>
    <row r="15" spans="1:9" ht="14.25" x14ac:dyDescent="0.2">
      <c r="C15" s="8"/>
      <c r="I15" s="152"/>
    </row>
    <row r="16" spans="1:9" ht="14.25" x14ac:dyDescent="0.2">
      <c r="A16" s="35" t="s">
        <v>84</v>
      </c>
      <c r="B16" s="36" t="s">
        <v>152</v>
      </c>
      <c r="C16" s="39">
        <f>Fruktsamhet!G15</f>
        <v>0</v>
      </c>
      <c r="G16" s="35" t="s">
        <v>91</v>
      </c>
      <c r="H16" s="36" t="s">
        <v>150</v>
      </c>
      <c r="I16" s="152">
        <f>Kalvar!G16</f>
        <v>0</v>
      </c>
    </row>
    <row r="17" spans="1:9" ht="14.25" x14ac:dyDescent="0.2">
      <c r="B17" s="36" t="s">
        <v>148</v>
      </c>
      <c r="C17" s="39">
        <f>Fruktsamhet!K15</f>
        <v>0</v>
      </c>
      <c r="H17" s="36" t="s">
        <v>148</v>
      </c>
      <c r="I17" s="152">
        <f>Kalvar!K16</f>
        <v>0</v>
      </c>
    </row>
    <row r="18" spans="1:9" ht="14.25" x14ac:dyDescent="0.2">
      <c r="B18" s="36" t="s">
        <v>149</v>
      </c>
      <c r="C18" s="39">
        <f>Fruktsamhet!C24</f>
        <v>0</v>
      </c>
      <c r="H18" s="36" t="s">
        <v>92</v>
      </c>
      <c r="I18" s="152">
        <f>Kalvar!C28</f>
        <v>0</v>
      </c>
    </row>
    <row r="19" spans="1:9" x14ac:dyDescent="0.2">
      <c r="C19" s="152"/>
    </row>
    <row r="20" spans="1:9" ht="14.25" x14ac:dyDescent="0.2">
      <c r="A20" s="35" t="s">
        <v>85</v>
      </c>
      <c r="B20" s="36" t="s">
        <v>93</v>
      </c>
      <c r="C20" s="151">
        <f>Juver!G16</f>
        <v>0</v>
      </c>
    </row>
    <row r="21" spans="1:9" ht="14.25" x14ac:dyDescent="0.2">
      <c r="B21" s="36" t="s">
        <v>151</v>
      </c>
      <c r="C21" s="151">
        <f>Juver!K16</f>
        <v>0</v>
      </c>
    </row>
    <row r="22" spans="1:9" ht="14.25" x14ac:dyDescent="0.2">
      <c r="B22" s="36" t="s">
        <v>149</v>
      </c>
      <c r="C22" s="151">
        <f>Juver!C26</f>
        <v>0</v>
      </c>
    </row>
    <row r="26" spans="1:9" x14ac:dyDescent="0.2">
      <c r="A26" s="35" t="s">
        <v>117</v>
      </c>
    </row>
    <row r="28" spans="1:9" x14ac:dyDescent="0.2">
      <c r="A28" s="35"/>
      <c r="B28" s="35" t="s">
        <v>118</v>
      </c>
      <c r="C28">
        <f>Hållbarhet!$C$9</f>
        <v>0</v>
      </c>
    </row>
    <row r="29" spans="1:9" x14ac:dyDescent="0.2">
      <c r="A29" s="35"/>
      <c r="B29" s="35" t="s">
        <v>119</v>
      </c>
      <c r="C29">
        <f>Hållbarhet!$C$10</f>
        <v>0</v>
      </c>
    </row>
    <row r="30" spans="1:9" x14ac:dyDescent="0.2">
      <c r="A30" s="35"/>
      <c r="B30" s="35" t="s">
        <v>120</v>
      </c>
      <c r="C30">
        <f>Hållbarhet!$C$11</f>
        <v>0</v>
      </c>
    </row>
    <row r="31" spans="1:9" x14ac:dyDescent="0.2">
      <c r="A31" s="35"/>
      <c r="B31" s="35" t="s">
        <v>121</v>
      </c>
      <c r="C31" s="201">
        <f>Hållbarhet!$C$12</f>
        <v>0</v>
      </c>
    </row>
    <row r="33" spans="1:1" x14ac:dyDescent="0.2">
      <c r="A33" s="35" t="s">
        <v>132</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8</vt:i4>
      </vt:variant>
    </vt:vector>
  </HeadingPairs>
  <TitlesOfParts>
    <vt:vector size="18" baseType="lpstr">
      <vt:lpstr>Start</vt:lpstr>
      <vt:lpstr>Totalt</vt:lpstr>
      <vt:lpstr>Kalvar</vt:lpstr>
      <vt:lpstr>Klövar</vt:lpstr>
      <vt:lpstr>Juver</vt:lpstr>
      <vt:lpstr>Fruktsamhet</vt:lpstr>
      <vt:lpstr>Utfodring</vt:lpstr>
      <vt:lpstr>Hållbarhet</vt:lpstr>
      <vt:lpstr>Blad1</vt:lpstr>
      <vt:lpstr>Förklaring</vt:lpstr>
      <vt:lpstr>Fruktsamhet!Utskriftsområde</vt:lpstr>
      <vt:lpstr>Hållbarhet!Utskriftsområde</vt:lpstr>
      <vt:lpstr>Juver!Utskriftsområde</vt:lpstr>
      <vt:lpstr>Kalvar!Utskriftsområde</vt:lpstr>
      <vt:lpstr>Klövar!Utskriftsområde</vt:lpstr>
      <vt:lpstr>Start!Utskriftsområde</vt:lpstr>
      <vt:lpstr>Totalt!Utskriftsområde</vt:lpstr>
      <vt:lpstr>Utfodring!Utskriftsområde</vt:lpstr>
    </vt:vector>
  </TitlesOfParts>
  <Company>Jordbruksverket DV-avd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Hälsopaket Mjölk</dc:title>
  <dc:subject>Djurhälsokostnader</dc:subject>
  <dc:creator>Håkan Landin &amp; Johan Waldner</dc:creator>
  <cp:lastModifiedBy>Åsa Lundberg</cp:lastModifiedBy>
  <cp:lastPrinted>2020-11-21T15:07:32Z</cp:lastPrinted>
  <dcterms:created xsi:type="dcterms:W3CDTF">2009-04-09T13:29:55Z</dcterms:created>
  <dcterms:modified xsi:type="dcterms:W3CDTF">2020-11-21T15:13:07Z</dcterms:modified>
</cp:coreProperties>
</file>